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colors1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11400" activeTab="2"/>
  </bookViews>
  <sheets>
    <sheet name="Prosjektdata" sheetId="4" r:id="rId1"/>
    <sheet name="Referansedata" sheetId="3" r:id="rId2"/>
    <sheet name="Måledata prosjekt Y" sheetId="1" r:id="rId3"/>
    <sheet name="Resultat Grafisk" sheetId="2" r:id="rId4"/>
    <sheet name="Dele med null" sheetId="5" r:id="rId5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<sst xmlns="http://schemas.openxmlformats.org/spreadsheetml/2006/main" count="541" uniqueCount="303">
  <si>
    <t>Antall forsinkede eierbeslutninger</t>
  </si>
  <si>
    <t>Antall tilbydere i konkurransen om hovedkontrakten</t>
  </si>
  <si>
    <t>Grad av brukerinvolvering</t>
  </si>
  <si>
    <t>Grad av klarhet i behov og krav (spesifikasjon vs løsning)</t>
  </si>
  <si>
    <t>Faktisk kostnad/Forventet kostnad</t>
  </si>
  <si>
    <t>Antall kvalitetsavvik registrert</t>
  </si>
  <si>
    <t>Antall uønskede hendelser registrert</t>
  </si>
  <si>
    <t>Faktisk fremdrift/Planlagt framdrift</t>
  </si>
  <si>
    <t>Grad av digital samhandling (andel aktører integrert)</t>
  </si>
  <si>
    <t>Konfliktpotensiale (sum omstridt i prosent av totalkostnad)</t>
  </si>
  <si>
    <t>Direkteavkastning (Yield)</t>
  </si>
  <si>
    <t>Brukertilfredshet</t>
  </si>
  <si>
    <t xml:space="preserve">Økonomisk bidrag fra prosjektet </t>
  </si>
  <si>
    <t>Ny kompetanse dokumentert</t>
  </si>
  <si>
    <t>Oppnådd miljø eller klimaklasse</t>
  </si>
  <si>
    <t>Stedskvalitet (økning i frivillig bruk av nærområdet)</t>
  </si>
  <si>
    <t>Antall gode forslag antatt i prosessen</t>
  </si>
  <si>
    <t>Grad av funksjonsspek</t>
  </si>
  <si>
    <t>Andel dokumenterte prestasjoner i tilbudene</t>
  </si>
  <si>
    <t>Frekvens av kontrolltiltak (tiltak per tidsenhet)</t>
  </si>
  <si>
    <t>Tid brukt til kontrahering</t>
  </si>
  <si>
    <t>Antall timer brukt til kontrahering</t>
  </si>
  <si>
    <t>Grad av felles mål i prosjektet</t>
  </si>
  <si>
    <t>Kroneverdien av merverdibidrag fra leverandøren</t>
  </si>
  <si>
    <t>Faktisk timeforbruk/Planlagt timeforbruk</t>
  </si>
  <si>
    <t>Faktisk eierkostnad</t>
  </si>
  <si>
    <t>Faktisk felleskostnad (drift)</t>
  </si>
  <si>
    <t>Antall KOFA-saker fra kontraheringsprosessen</t>
  </si>
  <si>
    <t>Faktisk saksbehandlingstid</t>
  </si>
  <si>
    <t>Standard indikatorer prosess</t>
  </si>
  <si>
    <t>Standard indikatorer resultat</t>
  </si>
  <si>
    <t>Valgte tilleggsindikatorer prosess</t>
  </si>
  <si>
    <t>Valgte tilleggsindikatorer resultat</t>
  </si>
  <si>
    <t>Evaluering av:</t>
  </si>
  <si>
    <t>Innført metode:</t>
  </si>
  <si>
    <t>Prosjekt:</t>
  </si>
  <si>
    <t>Evaluering utført av:</t>
  </si>
  <si>
    <t>Utført dato:</t>
  </si>
  <si>
    <t>Karakterskala</t>
  </si>
  <si>
    <t>Kryss av for oppnådd prestasjon</t>
  </si>
  <si>
    <t>Normal prestasjon</t>
  </si>
  <si>
    <t>Basert på historikk</t>
  </si>
  <si>
    <t>(eksempel)</t>
  </si>
  <si>
    <t>Kommentar til evalueringen</t>
  </si>
  <si>
    <t>x</t>
  </si>
  <si>
    <t>Kommentar til resultatet</t>
  </si>
  <si>
    <t>To vesentlige forsinkelser trekker inntrykket ned.</t>
  </si>
  <si>
    <t>Vi fikk tre flere tilbydere enn vanlig</t>
  </si>
  <si>
    <t>Som normalt'</t>
  </si>
  <si>
    <t>Framdrift som vanlig</t>
  </si>
  <si>
    <t>Færre registrerte feil enn tidligere</t>
  </si>
  <si>
    <t>Antall uønskede hendelser akkurat på gjennomsnitt</t>
  </si>
  <si>
    <t>Akkurat som planlagt</t>
  </si>
  <si>
    <t>Skuffet over informasjonsutvekslingen</t>
  </si>
  <si>
    <t>Veldig lite å krangle om</t>
  </si>
  <si>
    <t>Akkurat som vanlig</t>
  </si>
  <si>
    <t>Dette var prosjektets store akilleshæl, stadig tilbakeslag i forhold til ambisjonene</t>
  </si>
  <si>
    <t>Denne siden kun for grafisk fremstilling</t>
  </si>
  <si>
    <t>Prosjekt Y</t>
  </si>
  <si>
    <t>Best value procurement (Metode X)</t>
  </si>
  <si>
    <t>Standard</t>
  </si>
  <si>
    <t>Tilvalg</t>
  </si>
  <si>
    <t>Kommentar til resultatet - læring til senere prosjekt</t>
  </si>
  <si>
    <t>Uheldig - vi må ha bedre beslutningsberedskap neste gang, jeg foreslår  …</t>
  </si>
  <si>
    <t xml:space="preserve"> -2 (dårlig)</t>
  </si>
  <si>
    <t>0 (middels)</t>
  </si>
  <si>
    <t>2 (bra)</t>
  </si>
  <si>
    <t>Bygg21 Evalueringsmodell ver 1</t>
  </si>
  <si>
    <t>Kommentar til referansedata</t>
  </si>
  <si>
    <t>Referansedata oppdatert av:</t>
  </si>
  <si>
    <t>Oppdatert dato:</t>
  </si>
  <si>
    <t>Kommentar til referansedata - momenter til evaluering</t>
  </si>
  <si>
    <t>21A</t>
  </si>
  <si>
    <t>21B</t>
  </si>
  <si>
    <t>Enhet</t>
  </si>
  <si>
    <t>Referansemålet er per definisjon middel av tidligere prestasjoner</t>
  </si>
  <si>
    <t>stk</t>
  </si>
  <si>
    <t>kr</t>
  </si>
  <si>
    <t>Prosent</t>
  </si>
  <si>
    <t>Uker</t>
  </si>
  <si>
    <t>Timer</t>
  </si>
  <si>
    <t>Karakter</t>
  </si>
  <si>
    <t>Stk</t>
  </si>
  <si>
    <t>Stk/Uke</t>
  </si>
  <si>
    <t xml:space="preserve"> </t>
  </si>
  <si>
    <t>Kr/m2</t>
  </si>
  <si>
    <t>Som normalt - en del uklarheter</t>
  </si>
  <si>
    <t>Ny kompetanse dokumentert for lærlinger</t>
  </si>
  <si>
    <t>BREEAM: Pass, Good, Very Good, Excellent og Outstanding</t>
  </si>
  <si>
    <t>Energiklasser: A (best), B, C, D, E, F, G (dårligst) inndelt i yrkesbygg og boliger.</t>
  </si>
  <si>
    <t>BREEAM-NOR: Very good; Klimaklasse C</t>
  </si>
  <si>
    <t>Byutviklingsprosjekter med 20% økning i besøkstall</t>
  </si>
  <si>
    <t>Bedrift:</t>
  </si>
  <si>
    <t>Bedrift Z</t>
  </si>
  <si>
    <t>Normalt er det lite forsinkelser i eierbeslutninger</t>
  </si>
  <si>
    <t>Gjennomsnitt</t>
  </si>
  <si>
    <t>Gjennomsnitt andel brukere involvert i tidligfase</t>
  </si>
  <si>
    <t>Normalt ligger våre prosjekter 10% over budsjett</t>
  </si>
  <si>
    <t>Våre prosjekter kommer i snitt 10% etter plan</t>
  </si>
  <si>
    <t>Moderat antall feil i gjennomsnitt</t>
  </si>
  <si>
    <t xml:space="preserve">Referanse basert på </t>
  </si>
  <si>
    <t>X</t>
  </si>
  <si>
    <t>antall relevante prosjekter.</t>
  </si>
  <si>
    <t>Gjennomsnitt 20% over på timeforbruk</t>
  </si>
  <si>
    <t>Vanligvis lite konflikt i våre prosjekter</t>
  </si>
  <si>
    <t xml:space="preserve">Normal behandlingstid i Æ kommune. </t>
  </si>
  <si>
    <t>Gjennomsnitt for bedriftens prosjekter</t>
  </si>
  <si>
    <t>Gjennomsnitt for denne typen prosjekter i vårt marked</t>
  </si>
  <si>
    <t>Gjennomsnitt for denne typen eiendom i Æ kommune</t>
  </si>
  <si>
    <t>Gjennomsnitt av målinger siste tre år</t>
  </si>
  <si>
    <t>Gjennomsnitt for denne typen eiendom i Ø fylke.</t>
  </si>
  <si>
    <t>Gjennomsnitt for tilsvarende prosjekter siste tre år</t>
  </si>
  <si>
    <t>Typisk antall forslag som blir godkjent</t>
  </si>
  <si>
    <t>Konkurransegrunnlag typisk basert på 90% funksjonsspek</t>
  </si>
  <si>
    <t>Gjennomsnitt for konkurranser siste år</t>
  </si>
  <si>
    <t>Registrert frekvens kontrolltiltak siste 10 prosjekt</t>
  </si>
  <si>
    <t>Gjennomsnitt st.avvik for våre prosjekter &gt; 50 millioner</t>
  </si>
  <si>
    <t>Sum kroneverdi av godkjente forslag i gjennomsnitt</t>
  </si>
  <si>
    <t>Normalt veldig få saker</t>
  </si>
  <si>
    <t>Vanligvis en del avvik i tolkningen av målene</t>
  </si>
  <si>
    <t>Typisk relativt detaljert beskrivelser og omstendelige rutiner</t>
  </si>
  <si>
    <t>Gjennomsnitt for siste 20 kontrakter</t>
  </si>
  <si>
    <t xml:space="preserve">Standard og tilvalgsindikatorer </t>
  </si>
  <si>
    <t>i Bygg21 evalueringsmetode ver 1</t>
  </si>
  <si>
    <t>Eksempler på referansemålinger</t>
  </si>
  <si>
    <t>Tenkte resultat</t>
  </si>
  <si>
    <t>Pass på å definere tydelig hvilke tiltak som telles med.</t>
  </si>
  <si>
    <t>Pass på retningen på karakterskalaen - positivt eller negativt</t>
  </si>
  <si>
    <t>9A</t>
  </si>
  <si>
    <t>9B</t>
  </si>
  <si>
    <t>Prosemt Planlagt Utført (PPU)</t>
  </si>
  <si>
    <t>Oppnådd for våre 10 siste prosjekter</t>
  </si>
  <si>
    <t>Avhengig av hvilket steg vi er på kan høyt være bra eller dårlig</t>
  </si>
  <si>
    <t>Viktig å ikke bruke registreringen tilå lete etter syndebukker</t>
  </si>
  <si>
    <t>Antall aktører som er integrert delt på totalt antall aktører</t>
  </si>
  <si>
    <t>MÅLING I DET AKTUELLE PROSJEKTET</t>
  </si>
  <si>
    <t>REFERANSEDATA FOR BEDRIFTEN</t>
  </si>
  <si>
    <t>Referansedata representerer normal</t>
  </si>
  <si>
    <t>eller gjennomsnitt prestasjon for bedriften.</t>
  </si>
  <si>
    <t>Det er dette vi måler prestasjonen mot.</t>
  </si>
  <si>
    <t>for referansedata.</t>
  </si>
  <si>
    <t xml:space="preserve">Per definisjon er derfor karakteren 0 </t>
  </si>
  <si>
    <t>Det kan ligge et helt regneark bak hvert tall.</t>
  </si>
  <si>
    <t>Eksempler på kommentarer til neste prestasjonsmåling.</t>
  </si>
  <si>
    <r>
      <t xml:space="preserve"> -5% </t>
    </r>
    <r>
      <rPr>
        <sz val="11"/>
        <color theme="1"/>
        <rFont val="Calibri"/>
        <family val="2"/>
      </rPr>
      <t>↔</t>
    </r>
    <r>
      <rPr>
        <sz val="11"/>
        <color theme="1"/>
        <rFont val="Calibri"/>
        <family val="2"/>
        <scheme val="minor"/>
      </rPr>
      <t xml:space="preserve"> +5%</t>
    </r>
  </si>
  <si>
    <r>
      <t xml:space="preserve"> -10% </t>
    </r>
    <r>
      <rPr>
        <sz val="11"/>
        <color theme="1"/>
        <rFont val="Calibri"/>
        <family val="2"/>
      </rPr>
      <t>↔</t>
    </r>
    <r>
      <rPr>
        <sz val="11"/>
        <color theme="1"/>
        <rFont val="Calibri"/>
        <family val="2"/>
        <scheme val="minor"/>
      </rPr>
      <t xml:space="preserve"> -5%</t>
    </r>
  </si>
  <si>
    <t>&gt; -10%</t>
  </si>
  <si>
    <t>&gt; +10%</t>
  </si>
  <si>
    <r>
      <t xml:space="preserve"> +5% </t>
    </r>
    <r>
      <rPr>
        <sz val="11"/>
        <color theme="1"/>
        <rFont val="Calibri"/>
        <family val="2"/>
      </rPr>
      <t>↔</t>
    </r>
    <r>
      <rPr>
        <sz val="11"/>
        <color theme="1"/>
        <rFont val="Calibri"/>
        <family val="2"/>
        <scheme val="minor"/>
      </rPr>
      <t xml:space="preserve"> +10%</t>
    </r>
  </si>
  <si>
    <t>Måling</t>
  </si>
  <si>
    <t>Kostnadspådrag som planlagt</t>
  </si>
  <si>
    <t>Dårlig flyt i dette prosjektet</t>
  </si>
  <si>
    <t>Noe bedre enn snittet</t>
  </si>
  <si>
    <t>Litt høyere eierkostnad enn antatt på forhånd</t>
  </si>
  <si>
    <t>Litt lavere enn gjennomsnittet for porteføljen</t>
  </si>
  <si>
    <t>Positivt - der ut til å virke som antatt.</t>
  </si>
  <si>
    <t>Uheldig utvikling regisrert, trolig på grunn av  ..</t>
  </si>
  <si>
    <t>Marginal forbedring av direkteavkastningen</t>
  </si>
  <si>
    <t>Årsaken må identifiseres</t>
  </si>
  <si>
    <t>Samsvarer med resultatet på kriterium 3 - mer involvert bir mer fornøyd?</t>
  </si>
  <si>
    <t>Noe høyere enn planlagt pga god framdrift</t>
  </si>
  <si>
    <t>Tre lærlinger har kvalifisert seg til …Dokumentasjon foreligger</t>
  </si>
  <si>
    <t>Har fått Energiklasse C</t>
  </si>
  <si>
    <t>Den første måneden har besøkene gått ned.</t>
  </si>
  <si>
    <t>Et meget lønnsomt forslag fra entreprenør tatt inn i prosjektet</t>
  </si>
  <si>
    <t>Betydelig forbedring fra tidligere snitt</t>
  </si>
  <si>
    <t>Som normalt</t>
  </si>
  <si>
    <t>Kontrollfrekvensen har gått ned</t>
  </si>
  <si>
    <t>Mindre usikkert enn andre tilsvarende prosjekt</t>
  </si>
  <si>
    <t>Noe redusert tidsbruk</t>
  </si>
  <si>
    <t>Betydelig mindre ressursbruk til kontrahering</t>
  </si>
  <si>
    <t>Det lykkes å utvikle felles mål i dette prosjektet.</t>
  </si>
  <si>
    <t>Ingen registrert</t>
  </si>
  <si>
    <t>Graden bør økes i neste konkurranse</t>
  </si>
  <si>
    <t>Tilbyderne ser ut til å lære seg gamet</t>
  </si>
  <si>
    <t>Her ser det ut til at vi får gevinsten vår.</t>
  </si>
  <si>
    <t>Svært gunstig, vil ikke gjenta seg ofte. Bør dette tilfellet inngå i referansen?</t>
  </si>
  <si>
    <t>Prosjektleder må formidle hvordan han gjorde dette.</t>
  </si>
  <si>
    <t>Vi har for lave ambisjoner!</t>
  </si>
  <si>
    <t>Dokumenteres for bruk i neste tilbudskonkurranse.</t>
  </si>
  <si>
    <t>En forbigående nedgang var ventet - følg opp på nytt om 2 måneder.</t>
  </si>
  <si>
    <t>referansedata</t>
  </si>
  <si>
    <t xml:space="preserve">Prosent </t>
  </si>
  <si>
    <t>endring fra</t>
  </si>
  <si>
    <t>Referanse</t>
  </si>
  <si>
    <t>verdi</t>
  </si>
  <si>
    <t>Relativt standardavvik (prosent)</t>
  </si>
  <si>
    <t>Dette var en tilsiktet effekt av BVP.</t>
  </si>
  <si>
    <t>Nå</t>
  </si>
  <si>
    <t>Før</t>
  </si>
  <si>
    <t>Prosentspennet i karakterskalaen synest å vere for smal basert på desse tilfeldige (tenkte) talverdiane. Dette må drøftast i utprøvinga.</t>
  </si>
  <si>
    <t>Fordi det skiftar om det er positivt å auke eller minke verdiane må vi manuelt overføre frå måling til karakter. Dette er ein logisk operasjon som ikkje er lett å automatisere.</t>
  </si>
  <si>
    <t xml:space="preserve">Observasjoner og notat fra evalueringen. </t>
  </si>
  <si>
    <t>Nøktern beskrivelse av det som er registrert.</t>
  </si>
  <si>
    <t>Vurderinger og momenter til de evalueringsresultatene som er av</t>
  </si>
  <si>
    <t xml:space="preserve"> spesiell interessse. Instrukser til senere evaluering. Læring til organisasjonen.</t>
  </si>
  <si>
    <t>OBS!</t>
  </si>
  <si>
    <t>Manuell overføring</t>
  </si>
  <si>
    <t>V</t>
  </si>
  <si>
    <t>FAKTA OM DET AKTUELLE PROSJEKTET</t>
  </si>
  <si>
    <t>Adresse:</t>
  </si>
  <si>
    <t>Grensesvingen 7, Helsfyr, Oslo</t>
  </si>
  <si>
    <t>Formål:</t>
  </si>
  <si>
    <t>Kontor, undervisning</t>
  </si>
  <si>
    <t>Størrelse:</t>
  </si>
  <si>
    <t>bygg: 22 000 m2 BRA, tomt: 7279 m2</t>
  </si>
  <si>
    <t xml:space="preserve"> Areal: </t>
  </si>
  <si>
    <t>16 422 m2 (oppvarmet BRA) fordelt på 700 årsverk.</t>
  </si>
  <si>
    <t>Kostnad:</t>
  </si>
  <si>
    <t>Kostnader og støtte 240 mill NOK (total byggekostnad eks mva). Prosjektstøtte Enova: Ca. 5,9 MNOK)</t>
  </si>
  <si>
    <t>Gjennomføringsperiode:</t>
  </si>
  <si>
    <t>2012-2014</t>
  </si>
  <si>
    <t>Beskrivelse:</t>
  </si>
  <si>
    <t>Totalrehabilitert kontorbygg. Forbildeprosjekt i Futurebuilt-programmet.</t>
  </si>
  <si>
    <t>Fase:</t>
  </si>
  <si>
    <t>Drift</t>
  </si>
  <si>
    <t>Målsetting:</t>
  </si>
  <si>
    <t>Norges mest klimavennlige rehabiliterte kontorbygg</t>
  </si>
  <si>
    <t>Miljø og energiambisjoner:</t>
  </si>
  <si>
    <t>BREEAM Excellent, Energiklasse A - Lavenergibygg (NS3701)</t>
  </si>
  <si>
    <t>Sorteringsgrad:</t>
  </si>
  <si>
    <t>98,9% oppnådd.</t>
  </si>
  <si>
    <t xml:space="preserve">Energiforbruk: </t>
  </si>
  <si>
    <t>Beregnet: 0,4 kWh/m2,  Oppnådd drift:</t>
  </si>
  <si>
    <t>Bruk av fossil energi:</t>
  </si>
  <si>
    <t>Beregnet: 0,77 kWh/m2,  Oppnådd drift:</t>
  </si>
  <si>
    <t>Energi Netto energibehov:</t>
  </si>
  <si>
    <t xml:space="preserve"> 81 kWh/m2 år. Levert energi: 66 kWh/m2 år. (Beregnet iht NS3700/3701).</t>
  </si>
  <si>
    <t>Energikilder: </t>
  </si>
  <si>
    <t>Varmepumpe luft-vann (Grunnlast til rom, ventilasjon og varmtvann), Fjern-/nærvarmeanlegg (Spisslast til rom, ventilasjon og varmtvann)</t>
  </si>
  <si>
    <t>Produksjon av fornybar energi:</t>
  </si>
  <si>
    <t>Beregnet: 10,6 kWh/m2, Oppnådd drift:</t>
  </si>
  <si>
    <t>Vannforbruk:</t>
  </si>
  <si>
    <t>Beregnet: 6000 m3 pr år, Oppnådd i drift:</t>
  </si>
  <si>
    <t xml:space="preserve">Klimagassutslipp: </t>
  </si>
  <si>
    <t>Klimaregnskap, Futurebuilt</t>
  </si>
  <si>
    <t>Aktører:</t>
  </si>
  <si>
    <t>Eier/Utbygger:</t>
  </si>
  <si>
    <t>Oslo Areal</t>
  </si>
  <si>
    <t>Byggherre:</t>
  </si>
  <si>
    <t>Grensesvingen 7 I AS</t>
  </si>
  <si>
    <t>Brukere:</t>
  </si>
  <si>
    <t>Undervisningsbygg, Miljødirektoratet, noen mindre aktører</t>
  </si>
  <si>
    <t>Prosjektledelse:</t>
  </si>
  <si>
    <t>Aase byggadministrasjon AS</t>
  </si>
  <si>
    <t>Arkitekt:</t>
  </si>
  <si>
    <t>KIMA arkitektur as | Grindaker landskapsarkitekter</t>
  </si>
  <si>
    <t>Tekniske rådgivere:</t>
  </si>
  <si>
    <t>Siv.ing Frode Soløy AS | GK Norge AS | Zeatec AS | Rambøll | Multiconsult AS</t>
  </si>
  <si>
    <t>Miljørådgiver:</t>
  </si>
  <si>
    <t>Faveo prosjektledelse (BREEAM)</t>
  </si>
  <si>
    <t>Totalentreprenør:</t>
  </si>
  <si>
    <t>BundeBygg AS</t>
  </si>
  <si>
    <t>Spesialrådgiver energi:</t>
  </si>
  <si>
    <t>Evotek AS</t>
  </si>
  <si>
    <t>Universell utforming:</t>
  </si>
  <si>
    <t>KIMA arkitektur as</t>
  </si>
  <si>
    <t>Informasjonskilder:</t>
  </si>
  <si>
    <t>http://www.osloareal.no/?project=grensesvingen-7-oslo</t>
  </si>
  <si>
    <t>http://www.futurebuilt.no/?nid=243090&amp;lcid=1044</t>
  </si>
  <si>
    <t>http://www.osloareal.no/</t>
  </si>
  <si>
    <t>Analyse:</t>
  </si>
  <si>
    <t>Informant:</t>
  </si>
  <si>
    <t>Ola Moa Gausen, Faveo prosjektledelse, BREEAM rådgiver.</t>
  </si>
  <si>
    <t>Sted/tid gjennomført:</t>
  </si>
  <si>
    <t>Oslo, 17.11.2014</t>
  </si>
  <si>
    <t>Utført av:</t>
  </si>
  <si>
    <t>Ole Jonny Klakegg, Ola Lædre, Rolf André Bohne, NTNU BAT</t>
  </si>
  <si>
    <t>Grensesvingen 7</t>
  </si>
  <si>
    <t>NTNU SBP Evalueringsmodell</t>
  </si>
  <si>
    <t>(Denne delen av regnearket er ikkje brukt tid på hittil - eksempelet er kopiert inn frå eit anna evalueringsverktøy (med miljøfokus). Dette redigerer vi til etter kvart som vi ser behovet)</t>
  </si>
  <si>
    <t>Dele med null?</t>
  </si>
  <si>
    <t>egen arkfane.</t>
  </si>
  <si>
    <t>se forklaring under</t>
  </si>
  <si>
    <t>Hva hvis målingen gir verdien null (0)? Da svikter brøken. Fiks det på denne  måten:</t>
  </si>
  <si>
    <t xml:space="preserve">Selvsagt har datafolket gjort feil: Skilletegnet skal være ; ikke ,. </t>
  </si>
  <si>
    <t xml:space="preserve">https://support.microsoft.com/en-us/kb/291050 </t>
  </si>
  <si>
    <t>Mer info:</t>
  </si>
  <si>
    <t>Desktesten avslører potensielle utfordringar:</t>
  </si>
  <si>
    <t>Karakter 0 kan gi deling på 0 i formelen. Dette er no anvist løysing på.</t>
  </si>
  <si>
    <t>Bygg21 Evalueringsmodell ver 1Beta</t>
  </si>
  <si>
    <t>Antall tilleggsverdier antatt i prosessen</t>
  </si>
  <si>
    <t>Kun ett forslag antatt med det var et godt et</t>
  </si>
  <si>
    <t xml:space="preserve"> - se også 30</t>
  </si>
  <si>
    <t>Grad av funksjonsspesifikasjon</t>
  </si>
  <si>
    <t>Andel entydig dokumenterte prestasjonspåstander i tilbudet</t>
  </si>
  <si>
    <t>Frekvens av oppdragsgivers kontrolltiltak (tiltak pr tidsenhet)</t>
  </si>
  <si>
    <t xml:space="preserve">a) Relativt standardavvik </t>
  </si>
  <si>
    <t>b) Relativt avvik fra kostnadsmål</t>
  </si>
  <si>
    <t>a) Tid brukt til kontrahering forberedelser</t>
  </si>
  <si>
    <t>b) Tid brukt til kontrahering gjennomføring</t>
  </si>
  <si>
    <t>Antall endringsmeldinger</t>
  </si>
  <si>
    <t>Antall innsynsbegjæringer fra kontraheringsprosessen</t>
  </si>
  <si>
    <t>Ikke benyttet - se 25 a)</t>
  </si>
  <si>
    <t>Hadde håpet på større reduksjon</t>
  </si>
  <si>
    <t>Kraftig redusert tidsbruk</t>
  </si>
  <si>
    <t>Oppløftende.</t>
  </si>
  <si>
    <t>a) Faktisk timeforbruk/Planlagt timeforbruk</t>
  </si>
  <si>
    <t>b) Prosemt Planlagt Utført (PPU)</t>
  </si>
  <si>
    <t>Gjennomsnitt ved overgang fra steg 4 til steg 3</t>
  </si>
  <si>
    <t>Denne vil være avhengig av hvilket steg vi er i.</t>
  </si>
  <si>
    <t>Bra til å være på dette steget.</t>
  </si>
  <si>
    <t>Oppnådd miljøambisjon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</si>
</sst>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 tint="0.35"/>
      <name val="+mn-cs"/>
      <family val="2"/>
    </font>
    <font>
      <sz val="9"/>
      <color theme="0" tint="-0.15"/>
      <name val="+mn-cs"/>
      <family val="2"/>
    </font>
  </fonts>
  <fills count="1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2" fillId="2" borderId="0" xfId="20"/>
    <xf numFmtId="0" fontId="0" fillId="0" borderId="1" xfId="0" applyBorder="1"/>
    <xf numFmtId="0" fontId="0" fillId="0" borderId="0" xfId="0" applyFill="1" applyBorder="1"/>
    <xf numFmtId="2" fontId="0" fillId="0" borderId="0" xfId="0" applyNumberFormat="1"/>
    <xf numFmtId="0" fontId="0" fillId="0" borderId="1" xfId="0" applyFill="1" applyBorder="1"/>
    <xf numFmtId="0" fontId="4" fillId="0" borderId="0" xfId="0" applyFont="1"/>
    <xf numFmtId="0" fontId="0" fillId="0" borderId="0" xfId="0" applyBorder="1"/>
    <xf numFmtId="0" fontId="0" fillId="0" borderId="2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0" fillId="7" borderId="0" xfId="0" applyFill="1"/>
    <xf numFmtId="0" fontId="0" fillId="7" borderId="4" xfId="0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0" fontId="0" fillId="7" borderId="0" xfId="0" applyFill="1" applyAlignment="1">
      <alignment horizontal="left"/>
    </xf>
    <xf numFmtId="9" fontId="0" fillId="5" borderId="4" xfId="15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7" fillId="8" borderId="1" xfId="0" applyFont="1" applyFill="1" applyBorder="1"/>
    <xf numFmtId="0" fontId="7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left"/>
    </xf>
    <xf numFmtId="0" fontId="7" fillId="8" borderId="7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left"/>
    </xf>
    <xf numFmtId="0" fontId="7" fillId="8" borderId="8" xfId="0" applyFont="1" applyFill="1" applyBorder="1" applyAlignment="1">
      <alignment horizontal="center"/>
    </xf>
    <xf numFmtId="9" fontId="0" fillId="4" borderId="4" xfId="15" applyFont="1" applyFill="1" applyBorder="1" applyAlignment="1">
      <alignment horizontal="center"/>
    </xf>
    <xf numFmtId="9" fontId="0" fillId="6" borderId="4" xfId="15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6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9" fontId="7" fillId="6" borderId="0" xfId="0" applyNumberFormat="1" applyFont="1" applyFill="1" applyAlignment="1">
      <alignment horizontal="center"/>
    </xf>
    <xf numFmtId="9" fontId="7" fillId="7" borderId="0" xfId="0" applyNumberFormat="1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9" fontId="7" fillId="5" borderId="0" xfId="0" applyNumberFormat="1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1" fontId="7" fillId="6" borderId="0" xfId="0" applyNumberFormat="1" applyFont="1" applyFill="1" applyAlignment="1">
      <alignment horizontal="center"/>
    </xf>
    <xf numFmtId="1" fontId="7" fillId="7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0" fontId="0" fillId="4" borderId="4" xfId="0" applyNumberFormat="1" applyFill="1" applyBorder="1" applyAlignment="1">
      <alignment horizontal="center"/>
    </xf>
    <xf numFmtId="9" fontId="0" fillId="6" borderId="4" xfId="0" applyNumberFormat="1" applyFill="1" applyBorder="1" applyAlignment="1">
      <alignment horizontal="center"/>
    </xf>
    <xf numFmtId="0" fontId="0" fillId="8" borderId="0" xfId="0" applyFill="1"/>
    <xf numFmtId="9" fontId="0" fillId="4" borderId="3" xfId="15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wrapText="1"/>
    </xf>
    <xf numFmtId="9" fontId="0" fillId="5" borderId="4" xfId="0" applyNumberFormat="1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9" fontId="0" fillId="7" borderId="4" xfId="15" applyFont="1" applyFill="1" applyBorder="1" applyAlignment="1">
      <alignment horizontal="center"/>
    </xf>
    <xf numFmtId="0" fontId="2" fillId="2" borderId="0" xfId="20" applyAlignment="1">
      <alignment horizontal="left"/>
    </xf>
    <xf numFmtId="0" fontId="2" fillId="2" borderId="0" xfId="20" applyAlignment="1">
      <alignment horizontal="center"/>
    </xf>
    <xf numFmtId="0" fontId="10" fillId="2" borderId="0" xfId="20" applyFont="1" applyAlignment="1">
      <alignment horizontal="left"/>
    </xf>
    <xf numFmtId="0" fontId="0" fillId="4" borderId="3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7" fillId="8" borderId="7" xfId="0" applyFont="1" applyFill="1" applyBorder="1"/>
    <xf numFmtId="1" fontId="0" fillId="6" borderId="6" xfId="0" applyNumberForma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5" fillId="3" borderId="0" xfId="21" applyAlignment="1">
      <alignment horizontal="left"/>
    </xf>
    <xf numFmtId="0" fontId="5" fillId="3" borderId="0" xfId="21" applyAlignment="1">
      <alignment horizontal="center"/>
    </xf>
    <xf numFmtId="0" fontId="5" fillId="3" borderId="0" xfId="21"/>
    <xf numFmtId="0" fontId="11" fillId="3" borderId="0" xfId="21" applyFont="1" applyAlignment="1">
      <alignment horizontal="center"/>
    </xf>
    <xf numFmtId="0" fontId="6" fillId="0" borderId="0" xfId="0" applyFont="1"/>
    <xf numFmtId="1" fontId="0" fillId="4" borderId="3" xfId="15" applyNumberFormat="1" applyFont="1" applyFill="1" applyBorder="1" applyAlignment="1">
      <alignment horizontal="center"/>
    </xf>
    <xf numFmtId="1" fontId="0" fillId="4" borderId="4" xfId="15" applyNumberFormat="1" applyFont="1" applyFill="1" applyBorder="1" applyAlignment="1">
      <alignment horizontal="center"/>
    </xf>
    <xf numFmtId="1" fontId="0" fillId="5" borderId="4" xfId="15" applyNumberFormat="1" applyFont="1" applyFill="1" applyBorder="1" applyAlignment="1">
      <alignment horizontal="center"/>
    </xf>
    <xf numFmtId="1" fontId="0" fillId="6" borderId="4" xfId="15" applyNumberFormat="1" applyFont="1" applyFill="1" applyBorder="1" applyAlignment="1">
      <alignment horizontal="center"/>
    </xf>
    <xf numFmtId="1" fontId="0" fillId="7" borderId="4" xfId="15" applyNumberFormat="1" applyFont="1" applyFill="1" applyBorder="1" applyAlignment="1">
      <alignment horizontal="center"/>
    </xf>
    <xf numFmtId="1" fontId="7" fillId="8" borderId="7" xfId="0" applyNumberFormat="1" applyFont="1" applyFill="1" applyBorder="1" applyAlignment="1">
      <alignment horizontal="center"/>
    </xf>
    <xf numFmtId="1" fontId="0" fillId="0" borderId="0" xfId="0" applyNumberFormat="1"/>
    <xf numFmtId="0" fontId="3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3" fillId="10" borderId="0" xfId="0" applyFont="1" applyFill="1" applyAlignment="1">
      <alignment horizontal="center"/>
    </xf>
    <xf numFmtId="10" fontId="0" fillId="10" borderId="0" xfId="0" applyNumberFormat="1" applyFill="1" applyAlignment="1">
      <alignment horizontal="center"/>
    </xf>
    <xf numFmtId="0" fontId="3" fillId="11" borderId="0" xfId="0" applyFont="1" applyFill="1" applyAlignment="1">
      <alignment horizontal="center"/>
    </xf>
    <xf numFmtId="10" fontId="0" fillId="11" borderId="0" xfId="0" applyNumberFormat="1" applyFill="1" applyAlignment="1">
      <alignment horizontal="center"/>
    </xf>
    <xf numFmtId="0" fontId="3" fillId="12" borderId="0" xfId="0" applyFont="1" applyFill="1" applyAlignment="1">
      <alignment horizontal="center"/>
    </xf>
    <xf numFmtId="10" fontId="0" fillId="12" borderId="0" xfId="0" applyNumberForma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12" fillId="0" borderId="0" xfId="0" applyFont="1"/>
    <xf numFmtId="15" fontId="0" fillId="0" borderId="0" xfId="0" applyNumberFormat="1"/>
    <xf numFmtId="0" fontId="13" fillId="0" borderId="0" xfId="22"/>
    <xf numFmtId="0" fontId="14" fillId="4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eutral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Gap mellom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måling nå og historisk referanse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- Standard indikatorer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'Resultat Grafisk'!$C$9:$C$29</c:f>
              <c:strCache/>
            </c:strRef>
          </c:cat>
          <c:val>
            <c:numRef>
              <c:f>'Resultat Grafisk'!$E$9:$E$29</c:f>
              <c:numCache/>
            </c:numRef>
          </c:val>
        </c:ser>
        <c:ser>
          <c:idx val="0"/>
          <c:order val="1"/>
          <c:tx>
            <c:v>Serie2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'Resultat Grafisk'!$F$9:$F$29</c:f>
              <c:numCache/>
            </c:numRef>
          </c:val>
        </c:ser>
        <c:axId val="20828068"/>
        <c:axId val="53234885"/>
      </c:radarChart>
      <c:catAx>
        <c:axId val="208280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34885"/>
        <c:crosses val="autoZero"/>
        <c:auto val="1"/>
        <c:lblOffset val="100"/>
        <c:noMultiLvlLbl val="0"/>
      </c:catAx>
      <c:valAx>
        <c:axId val="5323488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828068"/>
        <c:crosses val="autoZero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Gap mellom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måling nå og historisk referanse - tilvalgsindikatorer BVP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'Resultat Grafisk'!$C$32:$C$42</c:f>
              <c:strCache/>
            </c:strRef>
          </c:cat>
          <c:val>
            <c:numRef>
              <c:f>'Resultat Grafisk'!$F$32:$F$42</c:f>
              <c:numCache/>
            </c:numRef>
          </c:val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'Resultat Grafisk'!$C$32:$C$42</c:f>
              <c:strCache/>
            </c:strRef>
          </c:cat>
          <c:val>
            <c:numRef>
              <c:f>'Resultat Grafisk'!$E$32:$E$42</c:f>
              <c:numCache/>
            </c:numRef>
          </c:val>
        </c:ser>
        <c:axId val="9351918"/>
        <c:axId val="17058399"/>
      </c:radarChart>
      <c:catAx>
        <c:axId val="935191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58399"/>
        <c:crosses val="autoZero"/>
        <c:auto val="1"/>
        <c:lblOffset val="100"/>
        <c:noMultiLvlLbl val="0"/>
      </c:catAx>
      <c:valAx>
        <c:axId val="17058399"/>
        <c:scaling>
          <c:orientation val="minMax"/>
          <c:max val="2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51918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Calibri"/>
                <a:ea typeface="Calibri"/>
                <a:cs typeface="Calibri"/>
              </a:rPr>
              <a:t>Score for standard indikatorsett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'Resultat Grafisk'!$E$9:$E$29</c:f>
              <c:numCache/>
            </c:numRef>
          </c:val>
        </c:ser>
        <c:overlap val="-24"/>
        <c:gapWidth val="100"/>
        <c:axId val="19307864"/>
        <c:axId val="39553049"/>
      </c:barChart>
      <c:catAx>
        <c:axId val="19307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rPr>
                  <a:t>Kriterium 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553049"/>
        <c:crosses val="autoZero"/>
        <c:auto val="1"/>
        <c:lblOffset val="100"/>
        <c:noMultiLvlLbl val="0"/>
      </c:catAx>
      <c:valAx>
        <c:axId val="39553049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3078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accent4"/>
                </a:solidFill>
                <a:latin typeface="Calibri"/>
                <a:ea typeface="Calibri"/>
                <a:cs typeface="Calibri"/>
              </a:rPr>
              <a:t>Score for tilvalgsindikatorer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'Resultat Grafisk'!$E$32:$E$42</c:f>
              <c:numCache/>
            </c:numRef>
          </c:val>
        </c:ser>
        <c:overlap val="-24"/>
        <c:gapWidth val="100"/>
        <c:axId val="20433122"/>
        <c:axId val="49680371"/>
      </c:bar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680371"/>
        <c:crosses val="autoZero"/>
        <c:auto val="1"/>
        <c:lblOffset val="100"/>
        <c:noMultiLvlLbl val="0"/>
      </c:catAx>
      <c:valAx>
        <c:axId val="49680371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4331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22</xdr:row>
      <xdr:rowOff>76200</xdr:rowOff>
    </xdr:from>
    <xdr:to>
      <xdr:col>19</xdr:col>
      <xdr:colOff>266700</xdr:colOff>
      <xdr:row>36</xdr:row>
      <xdr:rowOff>152400</xdr:rowOff>
    </xdr:to>
    <xdr:pic>
      <xdr:nvPicPr>
        <xdr:cNvPr id="2" name="Picture 1" descr="Uke 47, 2014 (Foto: Miljødirektoratet v/ Anne Sofie Gjestrum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0" y="4448175"/>
          <a:ext cx="441007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5</xdr:row>
      <xdr:rowOff>0</xdr:rowOff>
    </xdr:from>
    <xdr:to>
      <xdr:col>19</xdr:col>
      <xdr:colOff>276225</xdr:colOff>
      <xdr:row>22</xdr:row>
      <xdr:rowOff>47625</xdr:rowOff>
    </xdr:to>
    <xdr:pic>
      <xdr:nvPicPr>
        <xdr:cNvPr id="3" name="Picture 2" descr="http://www.osloareal.no/wp-content/uploads/2014-05-20_Grensesvingen7-1600x1200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1123950"/>
          <a:ext cx="44291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</xdr:row>
      <xdr:rowOff>47625</xdr:rowOff>
    </xdr:from>
    <xdr:to>
      <xdr:col>16</xdr:col>
      <xdr:colOff>323850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6762750" y="857250"/>
        <a:ext cx="66103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29</xdr:row>
      <xdr:rowOff>104775</xdr:rowOff>
    </xdr:from>
    <xdr:to>
      <xdr:col>16</xdr:col>
      <xdr:colOff>323850</xdr:colOff>
      <xdr:row>47</xdr:row>
      <xdr:rowOff>171450</xdr:rowOff>
    </xdr:to>
    <xdr:graphicFrame macro="">
      <xdr:nvGraphicFramePr>
        <xdr:cNvPr id="3" name="Chart 2"/>
        <xdr:cNvGraphicFramePr/>
      </xdr:nvGraphicFramePr>
      <xdr:xfrm>
        <a:off x="6772275" y="5695950"/>
        <a:ext cx="6600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561975</xdr:colOff>
      <xdr:row>8</xdr:row>
      <xdr:rowOff>28575</xdr:rowOff>
    </xdr:from>
    <xdr:to>
      <xdr:col>27</xdr:col>
      <xdr:colOff>304800</xdr:colOff>
      <xdr:row>27</xdr:row>
      <xdr:rowOff>171450</xdr:rowOff>
    </xdr:to>
    <xdr:graphicFrame macro="">
      <xdr:nvGraphicFramePr>
        <xdr:cNvPr id="5" name="Diagram 4"/>
        <xdr:cNvGraphicFramePr/>
      </xdr:nvGraphicFramePr>
      <xdr:xfrm>
        <a:off x="13611225" y="1619250"/>
        <a:ext cx="62388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590550</xdr:colOff>
      <xdr:row>30</xdr:row>
      <xdr:rowOff>28575</xdr:rowOff>
    </xdr:from>
    <xdr:to>
      <xdr:col>23</xdr:col>
      <xdr:colOff>19050</xdr:colOff>
      <xdr:row>47</xdr:row>
      <xdr:rowOff>38100</xdr:rowOff>
    </xdr:to>
    <xdr:graphicFrame macro="">
      <xdr:nvGraphicFramePr>
        <xdr:cNvPr id="6" name="Diagram 5"/>
        <xdr:cNvGraphicFramePr/>
      </xdr:nvGraphicFramePr>
      <xdr:xfrm>
        <a:off x="13639800" y="5810250"/>
        <a:ext cx="35623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142875</xdr:rowOff>
    </xdr:from>
    <xdr:to>
      <xdr:col>16</xdr:col>
      <xdr:colOff>552450</xdr:colOff>
      <xdr:row>30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0306050" cy="5229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support.microsoft.com/en-us/kb/29105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 topLeftCell="A1">
      <selection activeCell="A45" sqref="A45"/>
    </sheetView>
  </sheetViews>
  <sheetFormatPr defaultColWidth="9.140625" defaultRowHeight="15"/>
  <cols>
    <col min="1" max="1" width="3.421875" style="0" customWidth="1"/>
    <col min="2" max="2" width="23.28125" style="0" customWidth="1"/>
  </cols>
  <sheetData>
    <row r="1" ht="18">
      <c r="A1" s="1" t="s">
        <v>67</v>
      </c>
    </row>
    <row r="2" ht="18">
      <c r="B2" s="1"/>
    </row>
    <row r="3" spans="1:8" ht="18.75">
      <c r="A3" s="40" t="s">
        <v>199</v>
      </c>
      <c r="B3" s="1"/>
      <c r="H3" t="s">
        <v>270</v>
      </c>
    </row>
    <row r="4" ht="18">
      <c r="B4" s="1"/>
    </row>
    <row r="5" spans="2:3" ht="15.75">
      <c r="B5" s="11" t="s">
        <v>34</v>
      </c>
      <c r="C5" t="s">
        <v>269</v>
      </c>
    </row>
    <row r="6" spans="2:3" ht="15.75">
      <c r="B6" s="11" t="s">
        <v>35</v>
      </c>
      <c r="C6" s="33" t="s">
        <v>268</v>
      </c>
    </row>
    <row r="9" spans="2:3" ht="15">
      <c r="B9" t="s">
        <v>200</v>
      </c>
      <c r="C9" t="s">
        <v>201</v>
      </c>
    </row>
    <row r="10" spans="2:3" ht="15">
      <c r="B10" t="s">
        <v>202</v>
      </c>
      <c r="C10" t="s">
        <v>203</v>
      </c>
    </row>
    <row r="11" spans="2:3" ht="15">
      <c r="B11" t="s">
        <v>204</v>
      </c>
      <c r="C11" t="s">
        <v>205</v>
      </c>
    </row>
    <row r="12" spans="2:3" ht="15">
      <c r="B12" t="s">
        <v>206</v>
      </c>
      <c r="C12" t="s">
        <v>207</v>
      </c>
    </row>
    <row r="13" spans="2:3" ht="15">
      <c r="B13" t="s">
        <v>208</v>
      </c>
      <c r="C13" t="s">
        <v>209</v>
      </c>
    </row>
    <row r="14" spans="2:3" ht="15">
      <c r="B14" t="s">
        <v>210</v>
      </c>
      <c r="C14" t="s">
        <v>211</v>
      </c>
    </row>
    <row r="15" spans="2:3" ht="15">
      <c r="B15" t="s">
        <v>212</v>
      </c>
      <c r="C15" t="s">
        <v>213</v>
      </c>
    </row>
    <row r="16" spans="2:3" ht="15">
      <c r="B16" t="s">
        <v>214</v>
      </c>
      <c r="C16" t="s">
        <v>215</v>
      </c>
    </row>
    <row r="18" spans="2:3" ht="15">
      <c r="B18" t="s">
        <v>216</v>
      </c>
      <c r="C18" s="118" t="s">
        <v>217</v>
      </c>
    </row>
    <row r="19" spans="2:3" ht="15">
      <c r="B19" t="s">
        <v>218</v>
      </c>
      <c r="C19" t="s">
        <v>219</v>
      </c>
    </row>
    <row r="20" spans="2:3" ht="15">
      <c r="B20" t="s">
        <v>220</v>
      </c>
      <c r="C20" t="s">
        <v>221</v>
      </c>
    </row>
    <row r="21" spans="2:3" ht="15">
      <c r="B21" t="s">
        <v>222</v>
      </c>
      <c r="C21" t="s">
        <v>223</v>
      </c>
    </row>
    <row r="22" spans="2:3" ht="15">
      <c r="B22" t="s">
        <v>224</v>
      </c>
      <c r="C22" t="s">
        <v>225</v>
      </c>
    </row>
    <row r="23" spans="2:3" ht="15">
      <c r="B23" t="s">
        <v>226</v>
      </c>
      <c r="C23" t="s">
        <v>227</v>
      </c>
    </row>
    <row r="24" spans="2:3" ht="15">
      <c r="B24" t="s">
        <v>228</v>
      </c>
      <c r="C24" t="s">
        <v>229</v>
      </c>
    </row>
    <row r="25" spans="2:3" ht="15">
      <c r="B25" t="s">
        <v>230</v>
      </c>
      <c r="C25" t="s">
        <v>231</v>
      </c>
    </row>
    <row r="26" spans="2:3" ht="15">
      <c r="B26" t="s">
        <v>232</v>
      </c>
      <c r="C26" t="s">
        <v>233</v>
      </c>
    </row>
    <row r="27" spans="2:3" ht="15">
      <c r="B27" t="s">
        <v>234</v>
      </c>
      <c r="C27" t="s">
        <v>235</v>
      </c>
    </row>
    <row r="29" ht="15.75">
      <c r="B29" s="11" t="s">
        <v>236</v>
      </c>
    </row>
    <row r="30" spans="2:3" ht="15">
      <c r="B30" t="s">
        <v>237</v>
      </c>
      <c r="C30" t="s">
        <v>238</v>
      </c>
    </row>
    <row r="31" spans="2:3" ht="15">
      <c r="B31" t="s">
        <v>239</v>
      </c>
      <c r="C31" t="s">
        <v>240</v>
      </c>
    </row>
    <row r="32" spans="2:3" ht="15">
      <c r="B32" t="s">
        <v>241</v>
      </c>
      <c r="C32" t="s">
        <v>242</v>
      </c>
    </row>
    <row r="33" spans="2:3" ht="15">
      <c r="B33" t="s">
        <v>243</v>
      </c>
      <c r="C33" t="s">
        <v>244</v>
      </c>
    </row>
    <row r="34" spans="2:3" ht="15">
      <c r="B34" t="s">
        <v>245</v>
      </c>
      <c r="C34" t="s">
        <v>246</v>
      </c>
    </row>
    <row r="35" spans="2:3" ht="15">
      <c r="B35" t="s">
        <v>247</v>
      </c>
      <c r="C35" t="s">
        <v>248</v>
      </c>
    </row>
    <row r="36" spans="2:3" ht="15">
      <c r="B36" t="s">
        <v>249</v>
      </c>
      <c r="C36" t="s">
        <v>250</v>
      </c>
    </row>
    <row r="37" spans="2:3" ht="15">
      <c r="B37" t="s">
        <v>251</v>
      </c>
      <c r="C37" s="118" t="s">
        <v>252</v>
      </c>
    </row>
    <row r="38" spans="2:3" ht="15">
      <c r="B38" t="s">
        <v>253</v>
      </c>
      <c r="C38" t="s">
        <v>254</v>
      </c>
    </row>
    <row r="39" spans="2:3" ht="14.45">
      <c r="B39" t="s">
        <v>255</v>
      </c>
      <c r="C39" t="s">
        <v>256</v>
      </c>
    </row>
    <row r="41" ht="14.45">
      <c r="B41" s="33" t="s">
        <v>257</v>
      </c>
    </row>
    <row r="42" ht="14.45">
      <c r="B42" t="s">
        <v>258</v>
      </c>
    </row>
    <row r="43" ht="14.45">
      <c r="B43" t="s">
        <v>259</v>
      </c>
    </row>
    <row r="44" ht="14.45">
      <c r="B44" t="s">
        <v>260</v>
      </c>
    </row>
    <row r="46" ht="14.45">
      <c r="B46" s="33" t="s">
        <v>261</v>
      </c>
    </row>
    <row r="47" spans="2:3" ht="15">
      <c r="B47" t="s">
        <v>262</v>
      </c>
      <c r="C47" t="s">
        <v>263</v>
      </c>
    </row>
    <row r="48" spans="2:3" ht="15">
      <c r="B48" t="s">
        <v>264</v>
      </c>
      <c r="C48" s="119" t="s">
        <v>265</v>
      </c>
    </row>
    <row r="49" spans="2:3" ht="15">
      <c r="B49" t="s">
        <v>266</v>
      </c>
      <c r="C49" t="s">
        <v>267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70" zoomScaleNormal="70" workbookViewId="0" topLeftCell="A1">
      <selection activeCell="C62" sqref="C62"/>
    </sheetView>
  </sheetViews>
  <sheetFormatPr defaultColWidth="8.8515625" defaultRowHeight="15"/>
  <cols>
    <col min="1" max="1" width="6.28125" style="0" customWidth="1"/>
    <col min="2" max="2" width="18.421875" style="0" customWidth="1"/>
    <col min="3" max="3" width="39.7109375" style="0" customWidth="1"/>
    <col min="4" max="4" width="12.140625" style="0" customWidth="1"/>
    <col min="5" max="5" width="11.7109375" style="0" customWidth="1"/>
    <col min="6" max="6" width="13.00390625" style="0" customWidth="1"/>
    <col min="7" max="7" width="11.7109375" style="0" customWidth="1"/>
    <col min="8" max="8" width="11.28125" style="0" customWidth="1"/>
    <col min="9" max="9" width="57.421875" style="18" customWidth="1"/>
    <col min="10" max="10" width="14.57421875" style="0" customWidth="1"/>
    <col min="11" max="11" width="15.7109375" style="0" customWidth="1"/>
    <col min="12" max="12" width="4.140625" style="0" customWidth="1"/>
    <col min="13" max="13" width="15.7109375" style="0" customWidth="1"/>
    <col min="14" max="14" width="4.421875" style="0" customWidth="1"/>
    <col min="15" max="15" width="59.7109375" style="0" customWidth="1"/>
    <col min="16" max="17" width="15.7109375" style="0" customWidth="1"/>
    <col min="18" max="18" width="15.8515625" style="0" customWidth="1"/>
  </cols>
  <sheetData>
    <row r="1" ht="18">
      <c r="A1" s="1" t="s">
        <v>280</v>
      </c>
    </row>
    <row r="2" ht="18">
      <c r="B2" s="1"/>
    </row>
    <row r="3" spans="1:2" ht="18">
      <c r="A3" s="40" t="s">
        <v>136</v>
      </c>
      <c r="B3" s="1"/>
    </row>
    <row r="4" ht="18">
      <c r="B4" s="1"/>
    </row>
    <row r="5" spans="2:11" ht="15.75">
      <c r="B5" s="11" t="s">
        <v>34</v>
      </c>
      <c r="C5" t="s">
        <v>59</v>
      </c>
      <c r="D5" t="s">
        <v>69</v>
      </c>
      <c r="F5" s="10"/>
      <c r="G5" s="7"/>
      <c r="H5" s="7"/>
      <c r="I5" s="41" t="s">
        <v>100</v>
      </c>
      <c r="J5" s="75" t="s">
        <v>101</v>
      </c>
      <c r="K5" t="s">
        <v>102</v>
      </c>
    </row>
    <row r="6" spans="2:8" ht="15.6">
      <c r="B6" s="11" t="s">
        <v>92</v>
      </c>
      <c r="C6" t="s">
        <v>93</v>
      </c>
      <c r="D6" t="s">
        <v>70</v>
      </c>
      <c r="F6" s="31"/>
      <c r="G6" s="13"/>
      <c r="H6" s="7"/>
    </row>
    <row r="7" ht="15.6">
      <c r="B7" s="11"/>
    </row>
    <row r="8" spans="2:11" ht="18.75">
      <c r="B8" s="11"/>
      <c r="C8" t="s">
        <v>38</v>
      </c>
      <c r="D8" s="30" t="s">
        <v>64</v>
      </c>
      <c r="E8" s="30">
        <v>-1</v>
      </c>
      <c r="F8" s="30" t="s">
        <v>65</v>
      </c>
      <c r="G8" s="30">
        <v>1</v>
      </c>
      <c r="H8" s="30" t="s">
        <v>66</v>
      </c>
      <c r="J8" s="5"/>
      <c r="K8" s="33" t="s">
        <v>40</v>
      </c>
    </row>
    <row r="9" spans="2:15" ht="15.75">
      <c r="B9" s="11"/>
      <c r="C9" s="12" t="s">
        <v>39</v>
      </c>
      <c r="D9" s="5"/>
      <c r="E9" s="5"/>
      <c r="F9" s="5"/>
      <c r="G9" s="5"/>
      <c r="H9" s="5"/>
      <c r="J9" s="5"/>
      <c r="K9" t="s">
        <v>95</v>
      </c>
      <c r="O9" s="18"/>
    </row>
    <row r="10" spans="4:15" ht="15">
      <c r="D10" s="18" t="s">
        <v>75</v>
      </c>
      <c r="E10" s="5"/>
      <c r="F10" s="5"/>
      <c r="G10" s="5"/>
      <c r="H10" s="5"/>
      <c r="J10" s="5" t="s">
        <v>74</v>
      </c>
      <c r="K10" t="s">
        <v>41</v>
      </c>
      <c r="L10" s="5"/>
      <c r="M10" t="s">
        <v>81</v>
      </c>
      <c r="N10" s="5"/>
      <c r="O10" s="18"/>
    </row>
    <row r="11" spans="1:17" s="42" customFormat="1" ht="14.45">
      <c r="A11" s="45" t="s">
        <v>29</v>
      </c>
      <c r="B11" s="45"/>
      <c r="C11" s="45"/>
      <c r="D11" s="46"/>
      <c r="E11" s="46"/>
      <c r="F11" s="46"/>
      <c r="G11" s="46"/>
      <c r="H11" s="46"/>
      <c r="I11" s="47" t="s">
        <v>68</v>
      </c>
      <c r="J11" s="46"/>
      <c r="K11" s="46"/>
      <c r="L11" s="46"/>
      <c r="M11" s="45"/>
      <c r="N11" s="46"/>
      <c r="O11" s="47" t="s">
        <v>71</v>
      </c>
      <c r="P11" s="43"/>
      <c r="Q11" s="43"/>
    </row>
    <row r="12" spans="1:15" ht="14.45">
      <c r="A12" s="2">
        <v>1</v>
      </c>
      <c r="B12" s="2" t="s">
        <v>0</v>
      </c>
      <c r="C12" s="2"/>
      <c r="D12" s="58"/>
      <c r="E12" s="59"/>
      <c r="F12" s="59" t="s">
        <v>44</v>
      </c>
      <c r="G12" s="59"/>
      <c r="H12" s="59"/>
      <c r="I12" s="19" t="s">
        <v>94</v>
      </c>
      <c r="J12" s="14" t="s">
        <v>76</v>
      </c>
      <c r="K12" s="14">
        <v>3</v>
      </c>
      <c r="L12" s="2"/>
      <c r="M12" s="23">
        <v>0</v>
      </c>
      <c r="N12" s="87"/>
      <c r="O12" s="27"/>
    </row>
    <row r="13" spans="1:15" ht="15">
      <c r="A13" s="2">
        <v>2</v>
      </c>
      <c r="B13" s="121" t="s">
        <v>1</v>
      </c>
      <c r="C13" s="121"/>
      <c r="D13" s="60"/>
      <c r="E13" s="59"/>
      <c r="F13" s="59" t="s">
        <v>44</v>
      </c>
      <c r="G13" s="59"/>
      <c r="H13" s="59"/>
      <c r="I13" s="20" t="s">
        <v>106</v>
      </c>
      <c r="J13" s="15" t="s">
        <v>76</v>
      </c>
      <c r="K13" s="15">
        <v>5</v>
      </c>
      <c r="L13" s="2"/>
      <c r="M13" s="24">
        <v>0</v>
      </c>
      <c r="N13" s="88"/>
      <c r="O13" s="27"/>
    </row>
    <row r="14" spans="1:15" ht="15">
      <c r="A14" s="3">
        <v>3</v>
      </c>
      <c r="B14" s="3" t="s">
        <v>2</v>
      </c>
      <c r="C14" s="3"/>
      <c r="D14" s="61"/>
      <c r="E14" s="62"/>
      <c r="F14" s="62" t="s">
        <v>44</v>
      </c>
      <c r="G14" s="62"/>
      <c r="H14" s="62"/>
      <c r="I14" s="21" t="s">
        <v>96</v>
      </c>
      <c r="J14" s="16" t="s">
        <v>78</v>
      </c>
      <c r="K14" s="39">
        <f>6/24</f>
        <v>0.25</v>
      </c>
      <c r="L14" s="3"/>
      <c r="M14" s="25">
        <v>0</v>
      </c>
      <c r="N14" s="89"/>
      <c r="O14" s="28" t="s">
        <v>132</v>
      </c>
    </row>
    <row r="15" spans="1:15" ht="15">
      <c r="A15" s="3">
        <v>4</v>
      </c>
      <c r="B15" s="3" t="s">
        <v>3</v>
      </c>
      <c r="C15" s="3"/>
      <c r="D15" s="61"/>
      <c r="E15" s="62"/>
      <c r="F15" s="62" t="s">
        <v>44</v>
      </c>
      <c r="G15" s="62"/>
      <c r="H15" s="62"/>
      <c r="I15" s="21" t="s">
        <v>86</v>
      </c>
      <c r="J15" s="16" t="s">
        <v>81</v>
      </c>
      <c r="K15" s="16">
        <v>0</v>
      </c>
      <c r="L15" s="3"/>
      <c r="M15" s="25">
        <v>0</v>
      </c>
      <c r="N15" s="89"/>
      <c r="O15" s="28"/>
    </row>
    <row r="16" spans="1:15" ht="15">
      <c r="A16" s="4">
        <v>5</v>
      </c>
      <c r="B16" s="4" t="s">
        <v>4</v>
      </c>
      <c r="C16" s="4"/>
      <c r="D16" s="63"/>
      <c r="E16" s="64"/>
      <c r="F16" s="64" t="s">
        <v>44</v>
      </c>
      <c r="G16" s="64"/>
      <c r="H16" s="64"/>
      <c r="I16" s="22" t="s">
        <v>97</v>
      </c>
      <c r="J16" s="17"/>
      <c r="K16" s="17">
        <f>110/100</f>
        <v>1.1</v>
      </c>
      <c r="L16" s="4"/>
      <c r="M16" s="26">
        <v>0</v>
      </c>
      <c r="N16" s="90"/>
      <c r="O16" s="29"/>
    </row>
    <row r="17" spans="1:15" ht="15">
      <c r="A17" s="4">
        <v>6</v>
      </c>
      <c r="B17" s="4" t="s">
        <v>7</v>
      </c>
      <c r="C17" s="4"/>
      <c r="D17" s="63"/>
      <c r="E17" s="64"/>
      <c r="F17" s="64" t="s">
        <v>44</v>
      </c>
      <c r="G17" s="64"/>
      <c r="H17" s="64"/>
      <c r="I17" s="22" t="s">
        <v>98</v>
      </c>
      <c r="J17" s="17"/>
      <c r="K17" s="17">
        <f>0.9/1</f>
        <v>0.9</v>
      </c>
      <c r="L17" s="4"/>
      <c r="M17" s="26">
        <v>0</v>
      </c>
      <c r="N17" s="90"/>
      <c r="O17" s="29"/>
    </row>
    <row r="18" spans="1:15" ht="14.45">
      <c r="A18" s="4">
        <v>7</v>
      </c>
      <c r="B18" s="4" t="s">
        <v>5</v>
      </c>
      <c r="C18" s="4"/>
      <c r="D18" s="63"/>
      <c r="E18" s="64"/>
      <c r="F18" s="64" t="s">
        <v>44</v>
      </c>
      <c r="G18" s="64"/>
      <c r="H18" s="64"/>
      <c r="I18" s="22" t="s">
        <v>99</v>
      </c>
      <c r="J18" s="17" t="s">
        <v>82</v>
      </c>
      <c r="K18" s="17">
        <v>50</v>
      </c>
      <c r="L18" s="4"/>
      <c r="M18" s="26">
        <v>0</v>
      </c>
      <c r="N18" s="90"/>
      <c r="O18" s="29"/>
    </row>
    <row r="19" spans="1:15" ht="15">
      <c r="A19" s="4">
        <v>8</v>
      </c>
      <c r="B19" s="4" t="s">
        <v>6</v>
      </c>
      <c r="C19" s="4"/>
      <c r="D19" s="63"/>
      <c r="E19" s="64"/>
      <c r="F19" s="64" t="s">
        <v>44</v>
      </c>
      <c r="G19" s="64"/>
      <c r="H19" s="64"/>
      <c r="I19" s="22" t="s">
        <v>106</v>
      </c>
      <c r="J19" s="17" t="s">
        <v>82</v>
      </c>
      <c r="K19" s="17">
        <v>12</v>
      </c>
      <c r="L19" s="4"/>
      <c r="M19" s="26">
        <v>0</v>
      </c>
      <c r="N19" s="90"/>
      <c r="O19" s="29" t="s">
        <v>133</v>
      </c>
    </row>
    <row r="20" spans="1:15" ht="15">
      <c r="A20" s="56">
        <v>9</v>
      </c>
      <c r="B20" s="4" t="s">
        <v>297</v>
      </c>
      <c r="C20" s="4"/>
      <c r="D20" s="63"/>
      <c r="E20" s="64"/>
      <c r="F20" s="64" t="s">
        <v>44</v>
      </c>
      <c r="G20" s="64"/>
      <c r="H20" s="64"/>
      <c r="I20" s="22" t="s">
        <v>103</v>
      </c>
      <c r="J20" s="17" t="s">
        <v>84</v>
      </c>
      <c r="K20" s="17">
        <f>1200/1000</f>
        <v>1.2</v>
      </c>
      <c r="L20" s="4"/>
      <c r="M20" s="26">
        <v>0</v>
      </c>
      <c r="N20" s="90"/>
      <c r="O20" s="29"/>
    </row>
    <row r="21" spans="1:15" ht="15">
      <c r="A21" s="56">
        <v>9</v>
      </c>
      <c r="B21" s="4" t="s">
        <v>298</v>
      </c>
      <c r="C21" s="4"/>
      <c r="D21" s="63"/>
      <c r="E21" s="64"/>
      <c r="F21" s="64" t="s">
        <v>44</v>
      </c>
      <c r="G21" s="64"/>
      <c r="H21" s="64"/>
      <c r="I21" s="22" t="s">
        <v>131</v>
      </c>
      <c r="J21" s="17" t="s">
        <v>78</v>
      </c>
      <c r="K21" s="53">
        <f>80/100</f>
        <v>0.8</v>
      </c>
      <c r="L21" s="4"/>
      <c r="M21" s="26">
        <v>0</v>
      </c>
      <c r="N21" s="90"/>
      <c r="O21" s="29"/>
    </row>
    <row r="22" spans="1:15" ht="15">
      <c r="A22" s="4">
        <v>10</v>
      </c>
      <c r="B22" s="4" t="s">
        <v>8</v>
      </c>
      <c r="C22" s="4"/>
      <c r="D22" s="63"/>
      <c r="E22" s="64"/>
      <c r="F22" s="64" t="s">
        <v>44</v>
      </c>
      <c r="G22" s="64"/>
      <c r="H22" s="64"/>
      <c r="I22" s="22" t="s">
        <v>134</v>
      </c>
      <c r="J22" s="17" t="s">
        <v>78</v>
      </c>
      <c r="K22" s="77">
        <f>2/10</f>
        <v>0.2</v>
      </c>
      <c r="L22" s="4"/>
      <c r="M22" s="26">
        <v>0</v>
      </c>
      <c r="N22" s="90"/>
      <c r="O22" s="29"/>
    </row>
    <row r="23" spans="1:15" ht="15">
      <c r="A23" s="4">
        <v>11</v>
      </c>
      <c r="B23" s="4" t="s">
        <v>9</v>
      </c>
      <c r="C23" s="4"/>
      <c r="D23" s="63"/>
      <c r="E23" s="64"/>
      <c r="F23" s="64" t="s">
        <v>44</v>
      </c>
      <c r="G23" s="64"/>
      <c r="H23" s="64"/>
      <c r="I23" s="22" t="s">
        <v>104</v>
      </c>
      <c r="J23" s="17" t="s">
        <v>78</v>
      </c>
      <c r="K23" s="53">
        <f>250000/10000000</f>
        <v>0.025</v>
      </c>
      <c r="L23" s="4"/>
      <c r="M23" s="26">
        <v>0</v>
      </c>
      <c r="N23" s="90"/>
      <c r="O23" s="29"/>
    </row>
    <row r="24" spans="1:15" ht="15">
      <c r="A24" s="34">
        <v>12</v>
      </c>
      <c r="B24" s="34" t="s">
        <v>28</v>
      </c>
      <c r="C24" s="34"/>
      <c r="D24" s="65"/>
      <c r="E24" s="66"/>
      <c r="F24" s="66" t="s">
        <v>44</v>
      </c>
      <c r="G24" s="66"/>
      <c r="H24" s="66"/>
      <c r="I24" s="36" t="s">
        <v>105</v>
      </c>
      <c r="J24" s="35" t="s">
        <v>79</v>
      </c>
      <c r="K24" s="35">
        <v>8</v>
      </c>
      <c r="L24" s="34"/>
      <c r="M24" s="37">
        <v>0</v>
      </c>
      <c r="N24" s="91"/>
      <c r="O24" s="38"/>
    </row>
    <row r="25" spans="1:15" s="42" customFormat="1" ht="14.45">
      <c r="A25" s="45" t="s">
        <v>30</v>
      </c>
      <c r="B25" s="45"/>
      <c r="C25" s="45"/>
      <c r="D25" s="48"/>
      <c r="E25" s="49"/>
      <c r="F25" s="49"/>
      <c r="G25" s="49"/>
      <c r="H25" s="49"/>
      <c r="I25" s="50" t="s">
        <v>43</v>
      </c>
      <c r="J25" s="48"/>
      <c r="K25" s="48"/>
      <c r="L25" s="45"/>
      <c r="M25" s="51"/>
      <c r="N25" s="92"/>
      <c r="O25" s="47" t="s">
        <v>45</v>
      </c>
    </row>
    <row r="26" spans="1:16" ht="15">
      <c r="A26" s="2">
        <v>13</v>
      </c>
      <c r="B26" s="2" t="s">
        <v>10</v>
      </c>
      <c r="C26" s="2"/>
      <c r="D26" s="60"/>
      <c r="E26" s="59"/>
      <c r="F26" s="59" t="s">
        <v>44</v>
      </c>
      <c r="G26" s="59"/>
      <c r="H26" s="59"/>
      <c r="I26" s="20" t="s">
        <v>107</v>
      </c>
      <c r="J26" s="15" t="s">
        <v>78</v>
      </c>
      <c r="K26" s="52">
        <v>0.04</v>
      </c>
      <c r="L26" s="2"/>
      <c r="M26" s="24">
        <v>0</v>
      </c>
      <c r="N26" s="88"/>
      <c r="O26" s="27"/>
      <c r="P26" s="9"/>
    </row>
    <row r="27" spans="1:15" ht="15">
      <c r="A27" s="2">
        <v>14</v>
      </c>
      <c r="B27" s="2" t="s">
        <v>25</v>
      </c>
      <c r="C27" s="2"/>
      <c r="D27" s="60"/>
      <c r="E27" s="59"/>
      <c r="F27" s="59" t="s">
        <v>44</v>
      </c>
      <c r="G27" s="59"/>
      <c r="H27" s="59"/>
      <c r="I27" s="20" t="s">
        <v>108</v>
      </c>
      <c r="J27" s="15" t="s">
        <v>85</v>
      </c>
      <c r="K27" s="15">
        <v>180</v>
      </c>
      <c r="L27" s="2"/>
      <c r="M27" s="24">
        <v>0</v>
      </c>
      <c r="N27" s="88"/>
      <c r="O27" s="27"/>
    </row>
    <row r="28" spans="1:15" ht="15">
      <c r="A28" s="3">
        <v>15</v>
      </c>
      <c r="B28" s="3" t="s">
        <v>11</v>
      </c>
      <c r="C28" s="3"/>
      <c r="D28" s="61"/>
      <c r="E28" s="62"/>
      <c r="F28" s="62" t="s">
        <v>44</v>
      </c>
      <c r="G28" s="62"/>
      <c r="H28" s="62"/>
      <c r="I28" s="21" t="s">
        <v>109</v>
      </c>
      <c r="J28" s="16" t="s">
        <v>81</v>
      </c>
      <c r="K28" s="16">
        <v>6</v>
      </c>
      <c r="L28" s="3"/>
      <c r="M28" s="25">
        <v>0</v>
      </c>
      <c r="N28" s="89"/>
      <c r="O28" s="28"/>
    </row>
    <row r="29" spans="1:15" ht="15">
      <c r="A29" s="3">
        <v>16</v>
      </c>
      <c r="B29" s="3" t="s">
        <v>26</v>
      </c>
      <c r="C29" s="3"/>
      <c r="D29" s="61"/>
      <c r="E29" s="62"/>
      <c r="F29" s="62" t="s">
        <v>44</v>
      </c>
      <c r="G29" s="62"/>
      <c r="H29" s="62"/>
      <c r="I29" s="21" t="s">
        <v>110</v>
      </c>
      <c r="J29" s="16" t="s">
        <v>85</v>
      </c>
      <c r="K29" s="16">
        <v>300</v>
      </c>
      <c r="L29" s="3"/>
      <c r="M29" s="25">
        <v>0</v>
      </c>
      <c r="N29" s="89"/>
      <c r="O29" s="28"/>
    </row>
    <row r="30" spans="1:15" ht="15">
      <c r="A30" s="4">
        <v>17</v>
      </c>
      <c r="B30" s="4" t="s">
        <v>12</v>
      </c>
      <c r="C30" s="4"/>
      <c r="D30" s="63"/>
      <c r="E30" s="64"/>
      <c r="F30" s="72" t="s">
        <v>44</v>
      </c>
      <c r="G30" s="64"/>
      <c r="H30" s="64"/>
      <c r="I30" s="22" t="s">
        <v>111</v>
      </c>
      <c r="J30" s="17" t="s">
        <v>78</v>
      </c>
      <c r="K30" s="53">
        <v>0.07</v>
      </c>
      <c r="L30" s="4"/>
      <c r="M30" s="93">
        <v>0</v>
      </c>
      <c r="N30" s="90"/>
      <c r="O30" s="29"/>
    </row>
    <row r="31" spans="1:15" ht="15">
      <c r="A31" s="4">
        <v>18</v>
      </c>
      <c r="B31" s="4" t="s">
        <v>13</v>
      </c>
      <c r="C31" s="4"/>
      <c r="D31" s="63"/>
      <c r="E31" s="64"/>
      <c r="F31" s="72" t="s">
        <v>44</v>
      </c>
      <c r="G31" s="64"/>
      <c r="H31" s="64"/>
      <c r="I31" s="22" t="s">
        <v>87</v>
      </c>
      <c r="J31" s="17" t="s">
        <v>81</v>
      </c>
      <c r="K31" s="17">
        <v>0</v>
      </c>
      <c r="L31" s="4"/>
      <c r="M31" s="93">
        <v>0</v>
      </c>
      <c r="N31" s="90"/>
      <c r="O31" s="29"/>
    </row>
    <row r="32" spans="1:22" ht="15">
      <c r="A32" s="34">
        <v>19</v>
      </c>
      <c r="B32" s="34" t="s">
        <v>302</v>
      </c>
      <c r="C32" s="34"/>
      <c r="D32" s="65"/>
      <c r="E32" s="66"/>
      <c r="F32" s="73" t="s">
        <v>44</v>
      </c>
      <c r="G32" s="66"/>
      <c r="H32" s="66"/>
      <c r="I32" s="36" t="s">
        <v>90</v>
      </c>
      <c r="J32" s="35" t="s">
        <v>81</v>
      </c>
      <c r="K32" s="35">
        <v>0</v>
      </c>
      <c r="L32" s="34"/>
      <c r="M32" s="94">
        <v>0</v>
      </c>
      <c r="N32" s="91"/>
      <c r="O32" s="38"/>
      <c r="Q32" t="s">
        <v>88</v>
      </c>
      <c r="V32" t="s">
        <v>89</v>
      </c>
    </row>
    <row r="33" spans="1:16" ht="15">
      <c r="A33" s="34">
        <v>20</v>
      </c>
      <c r="B33" s="34" t="s">
        <v>15</v>
      </c>
      <c r="C33" s="34"/>
      <c r="D33" s="65"/>
      <c r="E33" s="66"/>
      <c r="F33" s="73" t="s">
        <v>44</v>
      </c>
      <c r="G33" s="66"/>
      <c r="H33" s="66"/>
      <c r="I33" s="36" t="s">
        <v>91</v>
      </c>
      <c r="J33" s="35" t="s">
        <v>81</v>
      </c>
      <c r="K33" s="35">
        <v>0</v>
      </c>
      <c r="L33" s="34"/>
      <c r="M33" s="94">
        <v>0</v>
      </c>
      <c r="N33" s="91"/>
      <c r="O33" s="38" t="s">
        <v>127</v>
      </c>
      <c r="P33" s="9"/>
    </row>
    <row r="34" spans="1:15" s="42" customFormat="1" ht="14.45">
      <c r="A34" s="45" t="s">
        <v>31</v>
      </c>
      <c r="B34" s="45"/>
      <c r="C34" s="45"/>
      <c r="D34" s="48"/>
      <c r="E34" s="49"/>
      <c r="F34" s="49"/>
      <c r="G34" s="49"/>
      <c r="H34" s="49"/>
      <c r="I34" s="50" t="s">
        <v>43</v>
      </c>
      <c r="J34" s="48"/>
      <c r="K34" s="48"/>
      <c r="L34" s="45"/>
      <c r="M34" s="51"/>
      <c r="N34" s="92"/>
      <c r="O34" s="47" t="s">
        <v>45</v>
      </c>
    </row>
    <row r="35" spans="1:16" ht="14.45">
      <c r="A35" s="57">
        <v>21</v>
      </c>
      <c r="B35" s="2" t="s">
        <v>281</v>
      </c>
      <c r="C35" s="2"/>
      <c r="D35" s="60"/>
      <c r="E35" s="59"/>
      <c r="F35" s="69" t="s">
        <v>44</v>
      </c>
      <c r="G35" s="59"/>
      <c r="H35" s="59"/>
      <c r="I35" s="20" t="s">
        <v>112</v>
      </c>
      <c r="J35" s="15" t="s">
        <v>76</v>
      </c>
      <c r="K35" s="15">
        <v>2</v>
      </c>
      <c r="L35" s="2"/>
      <c r="M35" s="24">
        <v>0</v>
      </c>
      <c r="N35" s="88"/>
      <c r="O35" s="27"/>
      <c r="P35" s="8"/>
    </row>
    <row r="36" spans="1:16" ht="15">
      <c r="A36" s="3">
        <v>22</v>
      </c>
      <c r="B36" s="3" t="s">
        <v>284</v>
      </c>
      <c r="C36" s="3"/>
      <c r="D36" s="61"/>
      <c r="E36" s="62"/>
      <c r="F36" s="74" t="s">
        <v>44</v>
      </c>
      <c r="G36" s="62"/>
      <c r="H36" s="62"/>
      <c r="I36" s="21" t="s">
        <v>113</v>
      </c>
      <c r="J36" s="16" t="s">
        <v>78</v>
      </c>
      <c r="K36" s="39">
        <f>90/100</f>
        <v>0.9</v>
      </c>
      <c r="L36" s="3"/>
      <c r="M36" s="95">
        <v>0</v>
      </c>
      <c r="N36" s="89"/>
      <c r="O36" s="28"/>
      <c r="P36" s="8"/>
    </row>
    <row r="37" spans="1:16" ht="15">
      <c r="A37" s="3">
        <v>23</v>
      </c>
      <c r="B37" s="3" t="s">
        <v>285</v>
      </c>
      <c r="C37" s="3"/>
      <c r="D37" s="61"/>
      <c r="E37" s="62"/>
      <c r="F37" s="74" t="s">
        <v>44</v>
      </c>
      <c r="G37" s="62"/>
      <c r="H37" s="62"/>
      <c r="I37" s="21" t="s">
        <v>114</v>
      </c>
      <c r="J37" s="16" t="s">
        <v>78</v>
      </c>
      <c r="K37" s="39">
        <f>30/100</f>
        <v>0.3</v>
      </c>
      <c r="L37" s="3"/>
      <c r="M37" s="95">
        <v>0</v>
      </c>
      <c r="N37" s="89"/>
      <c r="O37" s="28"/>
      <c r="P37" s="8"/>
    </row>
    <row r="38" spans="1:16" ht="15">
      <c r="A38" s="4">
        <v>24</v>
      </c>
      <c r="B38" s="4" t="s">
        <v>286</v>
      </c>
      <c r="C38" s="4"/>
      <c r="D38" s="63"/>
      <c r="E38" s="64"/>
      <c r="F38" s="71" t="s">
        <v>44</v>
      </c>
      <c r="G38" s="64"/>
      <c r="H38" s="64"/>
      <c r="I38" s="22" t="s">
        <v>115</v>
      </c>
      <c r="J38" s="17" t="s">
        <v>83</v>
      </c>
      <c r="K38" s="17">
        <v>8</v>
      </c>
      <c r="L38" s="4"/>
      <c r="M38" s="26">
        <v>0</v>
      </c>
      <c r="N38" s="90"/>
      <c r="O38" s="29" t="s">
        <v>126</v>
      </c>
      <c r="P38" s="8"/>
    </row>
    <row r="39" spans="1:16" ht="15">
      <c r="A39" s="4">
        <v>25</v>
      </c>
      <c r="B39" s="4" t="s">
        <v>287</v>
      </c>
      <c r="C39" s="4"/>
      <c r="D39" s="63"/>
      <c r="E39" s="64"/>
      <c r="F39" s="71" t="s">
        <v>44</v>
      </c>
      <c r="G39" s="64"/>
      <c r="H39" s="64"/>
      <c r="I39" s="22" t="s">
        <v>116</v>
      </c>
      <c r="J39" s="17" t="s">
        <v>78</v>
      </c>
      <c r="K39" s="53">
        <v>0.12</v>
      </c>
      <c r="L39" s="4"/>
      <c r="M39" s="26">
        <v>0</v>
      </c>
      <c r="N39" s="90"/>
      <c r="O39" s="29"/>
      <c r="P39" s="8"/>
    </row>
    <row r="40" spans="1:16" ht="15">
      <c r="A40" s="4"/>
      <c r="B40" s="4" t="s">
        <v>288</v>
      </c>
      <c r="C40" s="4"/>
      <c r="D40" s="63"/>
      <c r="E40" s="64"/>
      <c r="F40" s="71" t="s">
        <v>44</v>
      </c>
      <c r="G40" s="64"/>
      <c r="H40" s="64"/>
      <c r="I40" s="22" t="s">
        <v>299</v>
      </c>
      <c r="J40" s="17" t="s">
        <v>78</v>
      </c>
      <c r="K40" s="53">
        <v>0.07</v>
      </c>
      <c r="L40" s="4"/>
      <c r="M40" s="26">
        <v>0</v>
      </c>
      <c r="N40" s="90"/>
      <c r="O40" s="29" t="s">
        <v>300</v>
      </c>
      <c r="P40" s="8"/>
    </row>
    <row r="41" spans="1:16" ht="14.45">
      <c r="A41" s="4">
        <v>26</v>
      </c>
      <c r="B41" s="4" t="s">
        <v>289</v>
      </c>
      <c r="C41" s="4"/>
      <c r="D41" s="63"/>
      <c r="E41" s="64"/>
      <c r="F41" s="64" t="s">
        <v>44</v>
      </c>
      <c r="G41" s="64"/>
      <c r="H41" s="64"/>
      <c r="I41" s="22" t="s">
        <v>121</v>
      </c>
      <c r="J41" s="17" t="s">
        <v>79</v>
      </c>
      <c r="K41" s="17">
        <v>12</v>
      </c>
      <c r="L41" s="4"/>
      <c r="M41" s="26">
        <v>0</v>
      </c>
      <c r="N41" s="90"/>
      <c r="O41" s="29"/>
      <c r="P41" s="8"/>
    </row>
    <row r="42" spans="1:16" ht="15">
      <c r="A42" s="4"/>
      <c r="B42" s="4" t="s">
        <v>290</v>
      </c>
      <c r="C42" s="4"/>
      <c r="D42" s="63"/>
      <c r="E42" s="64"/>
      <c r="F42" s="64" t="s">
        <v>44</v>
      </c>
      <c r="G42" s="64"/>
      <c r="H42" s="64"/>
      <c r="I42" s="22" t="s">
        <v>121</v>
      </c>
      <c r="J42" s="17" t="s">
        <v>79</v>
      </c>
      <c r="K42" s="17">
        <v>9</v>
      </c>
      <c r="L42" s="4"/>
      <c r="M42" s="26">
        <v>0</v>
      </c>
      <c r="N42" s="90"/>
      <c r="O42" s="29"/>
      <c r="P42" s="8"/>
    </row>
    <row r="43" spans="1:16" ht="14.45">
      <c r="A43" s="4">
        <v>27</v>
      </c>
      <c r="B43" s="4" t="s">
        <v>21</v>
      </c>
      <c r="C43" s="4"/>
      <c r="D43" s="63"/>
      <c r="E43" s="64"/>
      <c r="F43" s="64" t="s">
        <v>44</v>
      </c>
      <c r="G43" s="64"/>
      <c r="H43" s="64"/>
      <c r="I43" s="22" t="s">
        <v>120</v>
      </c>
      <c r="J43" s="17" t="s">
        <v>80</v>
      </c>
      <c r="K43" s="17">
        <v>240</v>
      </c>
      <c r="L43" s="4"/>
      <c r="M43" s="26">
        <v>0</v>
      </c>
      <c r="N43" s="90"/>
      <c r="O43" s="29"/>
      <c r="P43" s="8"/>
    </row>
    <row r="44" spans="1:16" ht="15">
      <c r="A44" s="4">
        <v>28</v>
      </c>
      <c r="B44" s="4" t="s">
        <v>291</v>
      </c>
      <c r="C44" s="4"/>
      <c r="D44" s="63"/>
      <c r="E44" s="64"/>
      <c r="F44" s="64" t="s">
        <v>44</v>
      </c>
      <c r="G44" s="64"/>
      <c r="H44" s="64"/>
      <c r="I44" s="22" t="s">
        <v>119</v>
      </c>
      <c r="J44" s="17" t="s">
        <v>81</v>
      </c>
      <c r="K44" s="17">
        <v>0</v>
      </c>
      <c r="L44" s="4"/>
      <c r="M44" s="26">
        <v>0</v>
      </c>
      <c r="N44" s="90"/>
      <c r="O44" s="29"/>
      <c r="P44" s="8"/>
    </row>
    <row r="45" spans="1:16" ht="15">
      <c r="A45" s="34">
        <v>29</v>
      </c>
      <c r="B45" s="34" t="s">
        <v>292</v>
      </c>
      <c r="C45" s="34"/>
      <c r="D45" s="65"/>
      <c r="E45" s="66"/>
      <c r="F45" s="66" t="s">
        <v>44</v>
      </c>
      <c r="G45" s="66"/>
      <c r="H45" s="66"/>
      <c r="I45" s="36" t="s">
        <v>118</v>
      </c>
      <c r="J45" s="35" t="s">
        <v>82</v>
      </c>
      <c r="K45" s="35">
        <v>0</v>
      </c>
      <c r="L45" s="34"/>
      <c r="M45" s="37">
        <v>0</v>
      </c>
      <c r="N45" s="91"/>
      <c r="O45" s="38"/>
      <c r="P45" s="8"/>
    </row>
    <row r="46" spans="1:16" s="42" customFormat="1" ht="14.45">
      <c r="A46" s="45" t="s">
        <v>32</v>
      </c>
      <c r="B46" s="45"/>
      <c r="C46" s="45"/>
      <c r="D46" s="48"/>
      <c r="E46" s="49"/>
      <c r="F46" s="49"/>
      <c r="G46" s="49"/>
      <c r="H46" s="49"/>
      <c r="I46" s="50" t="s">
        <v>43</v>
      </c>
      <c r="J46" s="48"/>
      <c r="K46" s="48"/>
      <c r="L46" s="45"/>
      <c r="M46" s="51"/>
      <c r="N46" s="92"/>
      <c r="O46" s="47" t="s">
        <v>45</v>
      </c>
      <c r="P46" s="44"/>
    </row>
    <row r="47" spans="1:16" ht="15">
      <c r="A47" s="2">
        <v>30</v>
      </c>
      <c r="B47" s="2" t="s">
        <v>23</v>
      </c>
      <c r="C47" s="2"/>
      <c r="D47" s="60"/>
      <c r="E47" s="59"/>
      <c r="F47" s="59" t="s">
        <v>44</v>
      </c>
      <c r="G47" s="59"/>
      <c r="H47" s="59"/>
      <c r="I47" s="20" t="s">
        <v>117</v>
      </c>
      <c r="J47" s="15" t="s">
        <v>77</v>
      </c>
      <c r="K47" s="15">
        <v>20000</v>
      </c>
      <c r="L47" s="2"/>
      <c r="M47" s="24">
        <v>0</v>
      </c>
      <c r="N47" s="88"/>
      <c r="O47" s="27"/>
      <c r="P47" s="8"/>
    </row>
    <row r="48" spans="4:15" ht="14.45">
      <c r="D48" s="5"/>
      <c r="E48" s="5"/>
      <c r="F48" s="5"/>
      <c r="G48" s="5"/>
      <c r="H48" s="5"/>
      <c r="J48" s="5"/>
      <c r="K48" s="5"/>
      <c r="M48" s="5"/>
      <c r="O48" s="18"/>
    </row>
    <row r="49" spans="4:15" ht="14.45">
      <c r="D49" s="5"/>
      <c r="E49" s="5"/>
      <c r="F49" s="5"/>
      <c r="G49" s="5"/>
      <c r="H49" s="5"/>
      <c r="J49" s="5"/>
      <c r="K49" s="5"/>
      <c r="M49" s="5"/>
      <c r="O49" s="18"/>
    </row>
    <row r="50" spans="2:15" s="33" customFormat="1" ht="15">
      <c r="B50" s="33" t="s">
        <v>122</v>
      </c>
      <c r="D50" s="32" t="s">
        <v>137</v>
      </c>
      <c r="E50" s="54"/>
      <c r="F50" s="54"/>
      <c r="G50" s="54"/>
      <c r="H50" s="54"/>
      <c r="I50" s="55" t="s">
        <v>124</v>
      </c>
      <c r="J50" s="54"/>
      <c r="K50" t="s">
        <v>125</v>
      </c>
      <c r="M50" s="54"/>
      <c r="O50" s="55" t="s">
        <v>143</v>
      </c>
    </row>
    <row r="51" spans="2:13" s="33" customFormat="1" ht="15">
      <c r="B51" s="33" t="s">
        <v>123</v>
      </c>
      <c r="D51" s="32" t="s">
        <v>138</v>
      </c>
      <c r="E51" s="54"/>
      <c r="F51" s="54"/>
      <c r="G51" s="54"/>
      <c r="H51" s="54"/>
      <c r="I51" s="32"/>
      <c r="J51" s="54"/>
      <c r="K51" t="s">
        <v>42</v>
      </c>
      <c r="M51" s="54"/>
    </row>
    <row r="52" spans="4:13" s="33" customFormat="1" ht="15">
      <c r="D52" s="33" t="s">
        <v>139</v>
      </c>
      <c r="E52" s="54"/>
      <c r="F52" s="54"/>
      <c r="G52" s="54"/>
      <c r="H52" s="54"/>
      <c r="I52" s="32"/>
      <c r="J52" s="54"/>
      <c r="K52" s="54"/>
      <c r="M52" s="54"/>
    </row>
    <row r="53" spans="4:13" s="33" customFormat="1" ht="14.45">
      <c r="D53" s="33" t="s">
        <v>141</v>
      </c>
      <c r="E53" s="54"/>
      <c r="F53" s="54"/>
      <c r="G53" s="54"/>
      <c r="H53" s="54"/>
      <c r="I53" s="32"/>
      <c r="J53" s="54"/>
      <c r="K53" s="54" t="s">
        <v>142</v>
      </c>
      <c r="M53" s="54"/>
    </row>
    <row r="54" spans="4:11" s="33" customFormat="1" ht="14.45">
      <c r="D54" s="32" t="s">
        <v>140</v>
      </c>
      <c r="E54" s="54"/>
      <c r="F54" s="54"/>
      <c r="G54" s="54"/>
      <c r="H54" s="54"/>
      <c r="I54" s="32"/>
      <c r="J54" s="54"/>
      <c r="K54" s="54"/>
    </row>
    <row r="55" spans="4:11" ht="14.45">
      <c r="D55" s="18"/>
      <c r="E55" s="5"/>
      <c r="F55" s="5"/>
      <c r="G55" s="5"/>
      <c r="H55" s="5"/>
      <c r="J55" s="5"/>
      <c r="K55" s="5"/>
    </row>
    <row r="56" spans="4:11" ht="14.45">
      <c r="D56" s="18"/>
      <c r="E56" s="5"/>
      <c r="F56" s="5"/>
      <c r="G56" s="5"/>
      <c r="H56" s="5"/>
      <c r="J56" s="5"/>
      <c r="K56" s="5"/>
    </row>
    <row r="57" spans="4:11" ht="14.45">
      <c r="D57" s="18"/>
      <c r="E57" s="5"/>
      <c r="F57" s="5"/>
      <c r="G57" s="5"/>
      <c r="H57" s="5"/>
      <c r="J57" s="5"/>
      <c r="K57" s="5"/>
    </row>
    <row r="58" spans="4:11" ht="14.45">
      <c r="D58" s="5"/>
      <c r="E58" s="5"/>
      <c r="F58" s="5"/>
      <c r="G58" s="5"/>
      <c r="H58" s="5"/>
      <c r="J58" s="5"/>
      <c r="K58" s="5"/>
    </row>
    <row r="59" ht="14.45">
      <c r="K59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="70" zoomScaleNormal="70" workbookViewId="0" topLeftCell="A1">
      <selection activeCell="C62" sqref="C62"/>
    </sheetView>
  </sheetViews>
  <sheetFormatPr defaultColWidth="8.8515625" defaultRowHeight="15"/>
  <cols>
    <col min="1" max="1" width="6.140625" style="0" customWidth="1"/>
    <col min="2" max="2" width="18.421875" style="0" customWidth="1"/>
    <col min="3" max="3" width="37.7109375" style="0" customWidth="1"/>
    <col min="4" max="4" width="13.140625" style="0" customWidth="1"/>
    <col min="5" max="5" width="11.7109375" style="0" customWidth="1"/>
    <col min="6" max="6" width="13.00390625" style="0" customWidth="1"/>
    <col min="7" max="7" width="11.7109375" style="0" customWidth="1"/>
    <col min="8" max="8" width="11.28125" style="0" customWidth="1"/>
    <col min="9" max="9" width="49.28125" style="18" customWidth="1"/>
    <col min="10" max="10" width="14.57421875" style="0" customWidth="1"/>
    <col min="11" max="11" width="15.7109375" style="0" customWidth="1"/>
    <col min="12" max="12" width="4.140625" style="0" customWidth="1"/>
    <col min="13" max="13" width="13.421875" style="5" customWidth="1"/>
    <col min="14" max="14" width="4.140625" style="0" customWidth="1"/>
    <col min="15" max="15" width="15.7109375" style="0" customWidth="1"/>
    <col min="16" max="16" width="4.28125" style="0" customWidth="1"/>
    <col min="17" max="17" width="15.7109375" style="0" customWidth="1"/>
    <col min="18" max="18" width="4.421875" style="0" customWidth="1"/>
    <col min="19" max="19" width="67.28125" style="0" customWidth="1"/>
    <col min="20" max="21" width="15.7109375" style="0" customWidth="1"/>
    <col min="22" max="22" width="15.8515625" style="0" customWidth="1"/>
  </cols>
  <sheetData>
    <row r="1" ht="18">
      <c r="A1" s="1" t="s">
        <v>280</v>
      </c>
    </row>
    <row r="2" ht="18">
      <c r="B2" s="1"/>
    </row>
    <row r="3" spans="1:2" ht="18.75">
      <c r="A3" s="40" t="s">
        <v>135</v>
      </c>
      <c r="B3" s="1"/>
    </row>
    <row r="4" ht="18">
      <c r="B4" s="1"/>
    </row>
    <row r="5" spans="2:8" ht="15.75">
      <c r="B5" s="11" t="s">
        <v>34</v>
      </c>
      <c r="C5" t="s">
        <v>59</v>
      </c>
      <c r="D5" t="s">
        <v>36</v>
      </c>
      <c r="F5" s="10"/>
      <c r="G5" s="7"/>
      <c r="H5" s="7"/>
    </row>
    <row r="6" spans="2:8" ht="15.75">
      <c r="B6" s="11" t="s">
        <v>35</v>
      </c>
      <c r="C6" t="s">
        <v>58</v>
      </c>
      <c r="D6" t="s">
        <v>37</v>
      </c>
      <c r="F6" s="31"/>
      <c r="G6" s="13"/>
      <c r="H6" s="7"/>
    </row>
    <row r="7" spans="2:17" ht="15.6">
      <c r="B7" s="11"/>
      <c r="Q7" s="75" t="s">
        <v>196</v>
      </c>
    </row>
    <row r="8" spans="2:17" ht="18.75">
      <c r="B8" s="11"/>
      <c r="C8" t="s">
        <v>38</v>
      </c>
      <c r="D8" s="108" t="s">
        <v>64</v>
      </c>
      <c r="E8" s="110">
        <v>-1</v>
      </c>
      <c r="F8" s="112" t="s">
        <v>65</v>
      </c>
      <c r="G8" s="114">
        <v>1</v>
      </c>
      <c r="H8" s="116" t="s">
        <v>66</v>
      </c>
      <c r="J8" s="5"/>
      <c r="Q8" s="75" t="s">
        <v>197</v>
      </c>
    </row>
    <row r="9" spans="2:19" ht="15.75">
      <c r="B9" s="11"/>
      <c r="C9" s="12" t="s">
        <v>39</v>
      </c>
      <c r="D9" s="109" t="s">
        <v>146</v>
      </c>
      <c r="E9" s="111" t="s">
        <v>145</v>
      </c>
      <c r="F9" s="113" t="s">
        <v>144</v>
      </c>
      <c r="G9" s="115" t="s">
        <v>148</v>
      </c>
      <c r="H9" s="117" t="s">
        <v>147</v>
      </c>
      <c r="J9" s="5"/>
      <c r="O9" t="s">
        <v>182</v>
      </c>
      <c r="Q9" s="75" t="s">
        <v>198</v>
      </c>
      <c r="S9" s="18"/>
    </row>
    <row r="10" spans="4:19" ht="15">
      <c r="D10" s="5"/>
      <c r="E10" s="5"/>
      <c r="F10" s="5"/>
      <c r="G10" s="5"/>
      <c r="H10" s="5"/>
      <c r="J10" s="5" t="s">
        <v>74</v>
      </c>
      <c r="K10" s="5" t="s">
        <v>149</v>
      </c>
      <c r="L10" s="5"/>
      <c r="M10" s="5" t="s">
        <v>184</v>
      </c>
      <c r="N10" s="5"/>
      <c r="O10" t="s">
        <v>183</v>
      </c>
      <c r="R10" s="5"/>
      <c r="S10" s="18"/>
    </row>
    <row r="11" spans="1:21" s="42" customFormat="1" ht="15">
      <c r="A11" s="45" t="s">
        <v>29</v>
      </c>
      <c r="B11" s="45"/>
      <c r="C11" s="45"/>
      <c r="D11" s="46"/>
      <c r="E11" s="46"/>
      <c r="F11" s="46"/>
      <c r="G11" s="46"/>
      <c r="H11" s="46"/>
      <c r="I11" s="47" t="s">
        <v>43</v>
      </c>
      <c r="J11" s="46"/>
      <c r="K11" s="46"/>
      <c r="L11" s="46"/>
      <c r="M11" s="80" t="s">
        <v>185</v>
      </c>
      <c r="N11" s="46"/>
      <c r="O11" s="78" t="s">
        <v>181</v>
      </c>
      <c r="P11" s="78"/>
      <c r="Q11" s="78" t="s">
        <v>81</v>
      </c>
      <c r="R11" s="46"/>
      <c r="S11" s="47" t="s">
        <v>62</v>
      </c>
      <c r="T11" s="43"/>
      <c r="U11" s="43"/>
    </row>
    <row r="12" spans="1:19" ht="15">
      <c r="A12" s="2">
        <v>1</v>
      </c>
      <c r="B12" s="2" t="s">
        <v>0</v>
      </c>
      <c r="C12" s="2"/>
      <c r="D12" s="58" t="s">
        <v>44</v>
      </c>
      <c r="E12" s="59"/>
      <c r="F12" s="59"/>
      <c r="G12" s="59"/>
      <c r="H12" s="59"/>
      <c r="I12" s="19" t="s">
        <v>46</v>
      </c>
      <c r="J12" s="14" t="s">
        <v>76</v>
      </c>
      <c r="K12" s="14">
        <v>5</v>
      </c>
      <c r="L12" s="2"/>
      <c r="M12" s="14">
        <f>Referansedata!K12</f>
        <v>3</v>
      </c>
      <c r="N12" s="2"/>
      <c r="O12" s="79">
        <f>(K12-M12)/K12</f>
        <v>0.4</v>
      </c>
      <c r="P12" s="79"/>
      <c r="Q12" s="101">
        <v>-2</v>
      </c>
      <c r="R12" s="87"/>
      <c r="S12" s="27" t="s">
        <v>63</v>
      </c>
    </row>
    <row r="13" spans="1:19" ht="15">
      <c r="A13" s="2">
        <v>2</v>
      </c>
      <c r="B13" s="121" t="s">
        <v>1</v>
      </c>
      <c r="C13" s="121"/>
      <c r="D13" s="60"/>
      <c r="E13" s="59"/>
      <c r="F13" s="59"/>
      <c r="G13" s="59"/>
      <c r="H13" s="59" t="s">
        <v>44</v>
      </c>
      <c r="I13" s="20" t="s">
        <v>47</v>
      </c>
      <c r="J13" s="15" t="s">
        <v>76</v>
      </c>
      <c r="K13" s="15">
        <v>8</v>
      </c>
      <c r="L13" s="2"/>
      <c r="M13" s="15">
        <f>Referansedata!K13</f>
        <v>5</v>
      </c>
      <c r="N13" s="2"/>
      <c r="O13" s="52">
        <f>(K13-M13)/K13</f>
        <v>0.375</v>
      </c>
      <c r="P13" s="52"/>
      <c r="Q13" s="102">
        <v>2</v>
      </c>
      <c r="R13" s="88"/>
      <c r="S13" s="27"/>
    </row>
    <row r="14" spans="1:19" ht="15">
      <c r="A14" s="3">
        <v>3</v>
      </c>
      <c r="B14" s="3" t="s">
        <v>3</v>
      </c>
      <c r="C14" s="3"/>
      <c r="D14" s="61"/>
      <c r="E14" s="62"/>
      <c r="F14" s="62" t="s">
        <v>44</v>
      </c>
      <c r="G14" s="62"/>
      <c r="H14" s="62"/>
      <c r="I14" s="21" t="s">
        <v>48</v>
      </c>
      <c r="J14" s="16" t="s">
        <v>81</v>
      </c>
      <c r="K14" s="16">
        <v>0</v>
      </c>
      <c r="L14" s="3"/>
      <c r="M14" s="16">
        <f>Referansedata!K15</f>
        <v>0</v>
      </c>
      <c r="N14" s="3"/>
      <c r="O14" s="39" t="str">
        <f>IF(K14=0," ",(K14-M14)/K14)</f>
        <v xml:space="preserve"> </v>
      </c>
      <c r="P14" s="39"/>
      <c r="Q14" s="103">
        <v>0</v>
      </c>
      <c r="R14" s="89"/>
      <c r="S14" s="28"/>
    </row>
    <row r="15" spans="1:19" ht="15">
      <c r="A15" s="4">
        <v>4</v>
      </c>
      <c r="B15" s="4" t="s">
        <v>4</v>
      </c>
      <c r="C15" s="4"/>
      <c r="D15" s="63"/>
      <c r="E15" s="64"/>
      <c r="F15" s="64"/>
      <c r="G15" s="64"/>
      <c r="H15" s="64" t="s">
        <v>44</v>
      </c>
      <c r="I15" s="22" t="s">
        <v>150</v>
      </c>
      <c r="J15" s="17"/>
      <c r="K15" s="17">
        <f>100/100</f>
        <v>1</v>
      </c>
      <c r="L15" s="4"/>
      <c r="M15" s="17">
        <f>Referansedata!K16</f>
        <v>1.1</v>
      </c>
      <c r="N15" s="4"/>
      <c r="O15" s="53">
        <f>IF(K15=0," ",(K15-M15)/K15)</f>
        <v>-0.10000000000000009</v>
      </c>
      <c r="P15" s="53"/>
      <c r="Q15" s="104">
        <v>2</v>
      </c>
      <c r="R15" s="90"/>
      <c r="S15" s="29"/>
    </row>
    <row r="16" spans="1:19" ht="14.45">
      <c r="A16" s="4">
        <v>5</v>
      </c>
      <c r="B16" s="4" t="s">
        <v>7</v>
      </c>
      <c r="C16" s="4"/>
      <c r="D16" s="63"/>
      <c r="E16" s="64"/>
      <c r="F16" s="64" t="s">
        <v>44</v>
      </c>
      <c r="G16" s="64"/>
      <c r="H16" s="64"/>
      <c r="I16" s="22" t="s">
        <v>49</v>
      </c>
      <c r="J16" s="17"/>
      <c r="K16" s="17">
        <f>9/10</f>
        <v>0.9</v>
      </c>
      <c r="L16" s="4"/>
      <c r="M16" s="17">
        <f>Referansedata!K17</f>
        <v>0.9</v>
      </c>
      <c r="N16" s="4"/>
      <c r="O16" s="53">
        <f aca="true" t="shared" si="0" ref="O16:O23">(K16-M16)/K16</f>
        <v>0</v>
      </c>
      <c r="P16" s="53"/>
      <c r="Q16" s="104">
        <v>0</v>
      </c>
      <c r="R16" s="90"/>
      <c r="S16" s="29"/>
    </row>
    <row r="17" spans="1:19" ht="15">
      <c r="A17" s="4">
        <v>6</v>
      </c>
      <c r="B17" s="4" t="s">
        <v>5</v>
      </c>
      <c r="C17" s="4"/>
      <c r="D17" s="63"/>
      <c r="E17" s="64"/>
      <c r="F17" s="64"/>
      <c r="G17" s="64"/>
      <c r="H17" s="64" t="s">
        <v>44</v>
      </c>
      <c r="I17" s="22" t="s">
        <v>50</v>
      </c>
      <c r="J17" s="17" t="s">
        <v>82</v>
      </c>
      <c r="K17" s="17">
        <v>45</v>
      </c>
      <c r="L17" s="4"/>
      <c r="M17" s="17">
        <f>Referansedata!K18</f>
        <v>50</v>
      </c>
      <c r="N17" s="4"/>
      <c r="O17" s="53">
        <f t="shared" si="0"/>
        <v>-0.1111111111111111</v>
      </c>
      <c r="P17" s="53"/>
      <c r="Q17" s="104">
        <v>2</v>
      </c>
      <c r="R17" s="90"/>
      <c r="S17" s="29" t="s">
        <v>155</v>
      </c>
    </row>
    <row r="18" spans="1:19" ht="15">
      <c r="A18" s="4">
        <v>7</v>
      </c>
      <c r="B18" s="4" t="s">
        <v>6</v>
      </c>
      <c r="C18" s="4"/>
      <c r="D18" s="63"/>
      <c r="E18" s="64"/>
      <c r="F18" s="64" t="s">
        <v>44</v>
      </c>
      <c r="G18" s="64"/>
      <c r="H18" s="64"/>
      <c r="I18" s="22" t="s">
        <v>51</v>
      </c>
      <c r="J18" s="17" t="s">
        <v>82</v>
      </c>
      <c r="K18" s="17">
        <v>12</v>
      </c>
      <c r="L18" s="4"/>
      <c r="M18" s="17">
        <f>Referansedata!K19</f>
        <v>12</v>
      </c>
      <c r="N18" s="4"/>
      <c r="O18" s="53">
        <f t="shared" si="0"/>
        <v>0</v>
      </c>
      <c r="P18" s="53"/>
      <c r="Q18" s="104">
        <v>0</v>
      </c>
      <c r="R18" s="90"/>
      <c r="S18" s="29"/>
    </row>
    <row r="19" spans="1:19" ht="14.45">
      <c r="A19" s="56">
        <v>8</v>
      </c>
      <c r="B19" s="4" t="s">
        <v>24</v>
      </c>
      <c r="C19" s="4"/>
      <c r="D19" s="63"/>
      <c r="E19" s="64"/>
      <c r="F19" s="64"/>
      <c r="G19" s="64"/>
      <c r="H19" s="64" t="s">
        <v>44</v>
      </c>
      <c r="I19" s="22" t="s">
        <v>52</v>
      </c>
      <c r="J19" s="17" t="s">
        <v>84</v>
      </c>
      <c r="K19" s="17">
        <f>1000/1000</f>
        <v>1</v>
      </c>
      <c r="L19" s="4"/>
      <c r="M19" s="17">
        <f>Referansedata!K20</f>
        <v>1.2</v>
      </c>
      <c r="N19" s="4"/>
      <c r="O19" s="53">
        <f t="shared" si="0"/>
        <v>-0.19999999999999996</v>
      </c>
      <c r="P19" s="53"/>
      <c r="Q19" s="104">
        <v>2</v>
      </c>
      <c r="R19" s="90"/>
      <c r="S19" s="29"/>
    </row>
    <row r="20" spans="1:19" ht="15">
      <c r="A20" s="56">
        <v>9</v>
      </c>
      <c r="B20" s="4" t="s">
        <v>130</v>
      </c>
      <c r="C20" s="4"/>
      <c r="D20" s="63" t="s">
        <v>44</v>
      </c>
      <c r="E20" s="64"/>
      <c r="F20" s="64"/>
      <c r="G20" s="64"/>
      <c r="H20" s="64"/>
      <c r="I20" s="22" t="s">
        <v>151</v>
      </c>
      <c r="J20" s="17" t="s">
        <v>78</v>
      </c>
      <c r="K20" s="53">
        <f>30/100</f>
        <v>0.3</v>
      </c>
      <c r="L20" s="4"/>
      <c r="M20" s="77">
        <f>Referansedata!K21</f>
        <v>0.8</v>
      </c>
      <c r="N20" s="4"/>
      <c r="O20" s="53">
        <f t="shared" si="0"/>
        <v>-1.6666666666666667</v>
      </c>
      <c r="P20" s="53"/>
      <c r="Q20" s="104">
        <v>-2</v>
      </c>
      <c r="R20" s="90"/>
      <c r="S20" s="29"/>
    </row>
    <row r="21" spans="1:19" ht="15">
      <c r="A21" s="4">
        <v>10</v>
      </c>
      <c r="B21" s="4" t="s">
        <v>8</v>
      </c>
      <c r="C21" s="4"/>
      <c r="D21" s="63" t="s">
        <v>44</v>
      </c>
      <c r="E21" s="64"/>
      <c r="F21" s="64"/>
      <c r="G21" s="64"/>
      <c r="H21" s="64"/>
      <c r="I21" s="22" t="s">
        <v>53</v>
      </c>
      <c r="J21" s="17" t="s">
        <v>78</v>
      </c>
      <c r="K21" s="53">
        <f>2/15</f>
        <v>0.13333333333333333</v>
      </c>
      <c r="L21" s="4"/>
      <c r="M21" s="77">
        <f>Referansedata!K22</f>
        <v>0.2</v>
      </c>
      <c r="N21" s="4"/>
      <c r="O21" s="53">
        <f t="shared" si="0"/>
        <v>-0.5000000000000001</v>
      </c>
      <c r="P21" s="53"/>
      <c r="Q21" s="104">
        <v>-2</v>
      </c>
      <c r="R21" s="90"/>
      <c r="S21" s="29" t="s">
        <v>56</v>
      </c>
    </row>
    <row r="22" spans="1:19" ht="15">
      <c r="A22" s="4">
        <v>11</v>
      </c>
      <c r="B22" s="4" t="s">
        <v>9</v>
      </c>
      <c r="C22" s="4"/>
      <c r="D22" s="63" t="s">
        <v>44</v>
      </c>
      <c r="E22" s="64"/>
      <c r="F22" s="64"/>
      <c r="G22" s="64"/>
      <c r="H22" s="64"/>
      <c r="I22" s="22" t="s">
        <v>54</v>
      </c>
      <c r="J22" s="17" t="s">
        <v>78</v>
      </c>
      <c r="K22" s="53">
        <f>30000/650000</f>
        <v>0.046153846153846156</v>
      </c>
      <c r="L22" s="4"/>
      <c r="M22" s="77">
        <f>Referansedata!K23</f>
        <v>0.025</v>
      </c>
      <c r="N22" s="4"/>
      <c r="O22" s="53">
        <f t="shared" si="0"/>
        <v>0.4583333333333333</v>
      </c>
      <c r="P22" s="53"/>
      <c r="Q22" s="104">
        <v>-2</v>
      </c>
      <c r="R22" s="90"/>
      <c r="S22" s="29" t="s">
        <v>156</v>
      </c>
    </row>
    <row r="23" spans="1:19" ht="14.45">
      <c r="A23" s="34">
        <v>12</v>
      </c>
      <c r="B23" s="34" t="s">
        <v>28</v>
      </c>
      <c r="C23" s="34"/>
      <c r="D23" s="65"/>
      <c r="E23" s="66"/>
      <c r="F23" s="66" t="s">
        <v>44</v>
      </c>
      <c r="G23" s="66"/>
      <c r="H23" s="66"/>
      <c r="I23" s="36" t="s">
        <v>55</v>
      </c>
      <c r="J23" s="35" t="s">
        <v>79</v>
      </c>
      <c r="K23" s="35">
        <v>8</v>
      </c>
      <c r="L23" s="34"/>
      <c r="M23" s="35">
        <f>Referansedata!K24</f>
        <v>8</v>
      </c>
      <c r="N23" s="34"/>
      <c r="O23" s="83">
        <f t="shared" si="0"/>
        <v>0</v>
      </c>
      <c r="P23" s="83"/>
      <c r="Q23" s="105">
        <v>0</v>
      </c>
      <c r="R23" s="91"/>
      <c r="S23" s="38"/>
    </row>
    <row r="24" spans="1:19" s="42" customFormat="1" ht="14.45">
      <c r="A24" s="45" t="s">
        <v>30</v>
      </c>
      <c r="B24" s="45"/>
      <c r="C24" s="45"/>
      <c r="D24" s="48"/>
      <c r="E24" s="49"/>
      <c r="F24" s="49"/>
      <c r="G24" s="49"/>
      <c r="H24" s="49"/>
      <c r="I24" s="50" t="s">
        <v>43</v>
      </c>
      <c r="J24" s="48"/>
      <c r="K24" s="48"/>
      <c r="L24" s="45"/>
      <c r="M24" s="48"/>
      <c r="N24" s="45"/>
      <c r="O24" s="48"/>
      <c r="P24" s="48"/>
      <c r="Q24" s="106"/>
      <c r="R24" s="92"/>
      <c r="S24" s="47" t="s">
        <v>45</v>
      </c>
    </row>
    <row r="25" spans="1:20" ht="14.45">
      <c r="A25" s="2">
        <v>13</v>
      </c>
      <c r="B25" s="2" t="s">
        <v>10</v>
      </c>
      <c r="C25" s="2"/>
      <c r="D25" s="60"/>
      <c r="E25" s="59"/>
      <c r="F25" s="59"/>
      <c r="G25" s="59" t="s">
        <v>44</v>
      </c>
      <c r="H25" s="59"/>
      <c r="I25" s="20" t="s">
        <v>157</v>
      </c>
      <c r="J25" s="15" t="s">
        <v>78</v>
      </c>
      <c r="K25" s="76">
        <v>0.042</v>
      </c>
      <c r="L25" s="2"/>
      <c r="M25" s="82">
        <f>Referansedata!K26</f>
        <v>0.04</v>
      </c>
      <c r="N25" s="2"/>
      <c r="O25" s="52">
        <f aca="true" t="shared" si="1" ref="O25:O32">(K25-M25)/K25</f>
        <v>0.04761904761904766</v>
      </c>
      <c r="P25" s="52"/>
      <c r="Q25" s="102">
        <v>1</v>
      </c>
      <c r="R25" s="88"/>
      <c r="S25" s="27"/>
      <c r="T25" s="9"/>
    </row>
    <row r="26" spans="1:19" ht="15">
      <c r="A26" s="2">
        <v>14</v>
      </c>
      <c r="B26" s="2" t="s">
        <v>25</v>
      </c>
      <c r="C26" s="2"/>
      <c r="D26" s="60"/>
      <c r="E26" s="59" t="s">
        <v>44</v>
      </c>
      <c r="F26" s="59"/>
      <c r="G26" s="59"/>
      <c r="H26" s="59"/>
      <c r="I26" s="20" t="s">
        <v>153</v>
      </c>
      <c r="J26" s="15" t="s">
        <v>85</v>
      </c>
      <c r="K26" s="15">
        <v>190</v>
      </c>
      <c r="L26" s="2"/>
      <c r="M26" s="15">
        <f>Referansedata!K27</f>
        <v>180</v>
      </c>
      <c r="N26" s="2"/>
      <c r="O26" s="52">
        <f t="shared" si="1"/>
        <v>0.05263157894736842</v>
      </c>
      <c r="P26" s="52"/>
      <c r="Q26" s="102">
        <v>-1</v>
      </c>
      <c r="R26" s="88"/>
      <c r="S26" s="27" t="s">
        <v>158</v>
      </c>
    </row>
    <row r="27" spans="1:19" ht="15">
      <c r="A27" s="3">
        <v>15</v>
      </c>
      <c r="B27" s="3" t="s">
        <v>11</v>
      </c>
      <c r="C27" s="3"/>
      <c r="D27" s="61"/>
      <c r="E27" s="62"/>
      <c r="F27" s="62"/>
      <c r="G27" s="62"/>
      <c r="H27" s="62" t="s">
        <v>44</v>
      </c>
      <c r="I27" s="21" t="s">
        <v>152</v>
      </c>
      <c r="J27" s="16" t="s">
        <v>81</v>
      </c>
      <c r="K27" s="16">
        <v>7</v>
      </c>
      <c r="L27" s="3"/>
      <c r="M27" s="16">
        <f>Referansedata!K28</f>
        <v>6</v>
      </c>
      <c r="N27" s="3"/>
      <c r="O27" s="39">
        <f t="shared" si="1"/>
        <v>0.14285714285714285</v>
      </c>
      <c r="P27" s="39"/>
      <c r="Q27" s="103">
        <v>2</v>
      </c>
      <c r="R27" s="89"/>
      <c r="S27" s="28" t="s">
        <v>159</v>
      </c>
    </row>
    <row r="28" spans="1:19" ht="15">
      <c r="A28" s="3">
        <v>16</v>
      </c>
      <c r="B28" s="3" t="s">
        <v>26</v>
      </c>
      <c r="C28" s="3"/>
      <c r="D28" s="61"/>
      <c r="E28" s="62"/>
      <c r="F28" s="62" t="s">
        <v>44</v>
      </c>
      <c r="G28" s="62"/>
      <c r="H28" s="62"/>
      <c r="I28" s="21" t="s">
        <v>154</v>
      </c>
      <c r="J28" s="16" t="s">
        <v>85</v>
      </c>
      <c r="K28" s="16">
        <v>290</v>
      </c>
      <c r="L28" s="3"/>
      <c r="M28" s="16">
        <f>Referansedata!K29</f>
        <v>300</v>
      </c>
      <c r="N28" s="3"/>
      <c r="O28" s="39">
        <f t="shared" si="1"/>
        <v>-0.034482758620689655</v>
      </c>
      <c r="P28" s="39"/>
      <c r="Q28" s="103">
        <v>0</v>
      </c>
      <c r="R28" s="89"/>
      <c r="S28" s="28"/>
    </row>
    <row r="29" spans="1:19" ht="15">
      <c r="A29" s="4">
        <v>17</v>
      </c>
      <c r="B29" s="4" t="s">
        <v>12</v>
      </c>
      <c r="C29" s="4"/>
      <c r="D29" s="63"/>
      <c r="E29" s="64"/>
      <c r="F29" s="67"/>
      <c r="G29" s="64"/>
      <c r="H29" s="64" t="s">
        <v>44</v>
      </c>
      <c r="I29" s="22" t="s">
        <v>160</v>
      </c>
      <c r="J29" s="17" t="s">
        <v>78</v>
      </c>
      <c r="K29" s="77">
        <v>0.08</v>
      </c>
      <c r="L29" s="4"/>
      <c r="M29" s="77">
        <f>Referansedata!K30</f>
        <v>0.07</v>
      </c>
      <c r="N29" s="4"/>
      <c r="O29" s="53">
        <f t="shared" si="1"/>
        <v>0.12499999999999993</v>
      </c>
      <c r="P29" s="53"/>
      <c r="Q29" s="104">
        <v>2</v>
      </c>
      <c r="R29" s="90"/>
      <c r="S29" s="29"/>
    </row>
    <row r="30" spans="1:19" ht="15">
      <c r="A30" s="4">
        <v>18</v>
      </c>
      <c r="B30" s="4" t="s">
        <v>13</v>
      </c>
      <c r="C30" s="4"/>
      <c r="D30" s="63"/>
      <c r="E30" s="64"/>
      <c r="F30" s="64"/>
      <c r="G30" s="64"/>
      <c r="H30" s="64" t="s">
        <v>44</v>
      </c>
      <c r="I30" s="22" t="s">
        <v>161</v>
      </c>
      <c r="J30" s="17" t="s">
        <v>81</v>
      </c>
      <c r="K30" s="17">
        <v>2</v>
      </c>
      <c r="L30" s="4"/>
      <c r="M30" s="17">
        <f>Referansedata!K31</f>
        <v>0</v>
      </c>
      <c r="N30" s="4"/>
      <c r="O30" s="53">
        <f t="shared" si="1"/>
        <v>1</v>
      </c>
      <c r="P30" s="53"/>
      <c r="Q30" s="104">
        <v>2</v>
      </c>
      <c r="R30" s="90"/>
      <c r="S30" s="29" t="s">
        <v>179</v>
      </c>
    </row>
    <row r="31" spans="1:19" ht="15">
      <c r="A31" s="34">
        <v>19</v>
      </c>
      <c r="B31" s="34" t="s">
        <v>302</v>
      </c>
      <c r="C31" s="34"/>
      <c r="D31" s="65"/>
      <c r="E31" s="66"/>
      <c r="F31" s="66" t="s">
        <v>44</v>
      </c>
      <c r="G31" s="66"/>
      <c r="H31" s="66"/>
      <c r="I31" s="36" t="s">
        <v>162</v>
      </c>
      <c r="J31" s="35" t="s">
        <v>81</v>
      </c>
      <c r="K31" s="35">
        <v>0</v>
      </c>
      <c r="L31" s="34"/>
      <c r="M31" s="35">
        <f>Referansedata!K32</f>
        <v>0</v>
      </c>
      <c r="N31" s="34"/>
      <c r="O31" s="83" t="str">
        <f>IF(K31=0," ",(K31-M31)/K31)</f>
        <v xml:space="preserve"> </v>
      </c>
      <c r="P31" s="83"/>
      <c r="Q31" s="105">
        <v>0</v>
      </c>
      <c r="R31" s="91"/>
      <c r="S31" s="38" t="s">
        <v>178</v>
      </c>
    </row>
    <row r="32" spans="1:20" ht="15">
      <c r="A32" s="34">
        <v>20</v>
      </c>
      <c r="B32" s="34" t="s">
        <v>15</v>
      </c>
      <c r="C32" s="34"/>
      <c r="D32" s="65" t="s">
        <v>44</v>
      </c>
      <c r="E32" s="66"/>
      <c r="F32" s="68"/>
      <c r="G32" s="66"/>
      <c r="H32" s="66"/>
      <c r="I32" s="36" t="s">
        <v>163</v>
      </c>
      <c r="J32" s="35" t="s">
        <v>81</v>
      </c>
      <c r="K32" s="35">
        <v>-1</v>
      </c>
      <c r="L32" s="34"/>
      <c r="M32" s="35">
        <f>Referansedata!K33</f>
        <v>0</v>
      </c>
      <c r="N32" s="34"/>
      <c r="O32" s="83">
        <f t="shared" si="1"/>
        <v>1</v>
      </c>
      <c r="P32" s="83"/>
      <c r="Q32" s="105">
        <v>-2</v>
      </c>
      <c r="R32" s="91"/>
      <c r="S32" s="38" t="s">
        <v>180</v>
      </c>
      <c r="T32" s="9"/>
    </row>
    <row r="33" spans="1:19" s="42" customFormat="1" ht="14.45">
      <c r="A33" s="45" t="s">
        <v>31</v>
      </c>
      <c r="B33" s="45"/>
      <c r="C33" s="45"/>
      <c r="D33" s="48"/>
      <c r="E33" s="49"/>
      <c r="F33" s="49"/>
      <c r="G33" s="49"/>
      <c r="H33" s="49"/>
      <c r="I33" s="50" t="s">
        <v>43</v>
      </c>
      <c r="J33" s="48"/>
      <c r="K33" s="48"/>
      <c r="L33" s="45"/>
      <c r="M33" s="48"/>
      <c r="N33" s="45"/>
      <c r="O33" s="48"/>
      <c r="P33" s="48"/>
      <c r="Q33" s="106"/>
      <c r="R33" s="92"/>
      <c r="S33" s="47" t="s">
        <v>45</v>
      </c>
    </row>
    <row r="34" spans="1:20" ht="15">
      <c r="A34" s="57">
        <v>21</v>
      </c>
      <c r="B34" s="2" t="s">
        <v>281</v>
      </c>
      <c r="C34" s="2"/>
      <c r="D34" s="60" t="s">
        <v>44</v>
      </c>
      <c r="E34" s="59"/>
      <c r="F34" s="69"/>
      <c r="G34" s="59"/>
      <c r="H34" s="59"/>
      <c r="I34" s="20" t="s">
        <v>282</v>
      </c>
      <c r="J34" s="15" t="s">
        <v>76</v>
      </c>
      <c r="K34" s="15">
        <v>1</v>
      </c>
      <c r="L34" s="2"/>
      <c r="M34" s="15">
        <f>Referansedata!K35</f>
        <v>2</v>
      </c>
      <c r="N34" s="2"/>
      <c r="O34" s="52">
        <f aca="true" t="shared" si="2" ref="O34:O43">(K34-M34)/K34</f>
        <v>-1</v>
      </c>
      <c r="P34" s="52"/>
      <c r="Q34" s="102">
        <v>-2</v>
      </c>
      <c r="R34" s="88"/>
      <c r="S34" s="27" t="s">
        <v>283</v>
      </c>
      <c r="T34" s="8"/>
    </row>
    <row r="35" spans="1:20" ht="15">
      <c r="A35" s="3">
        <v>22</v>
      </c>
      <c r="B35" s="3" t="s">
        <v>284</v>
      </c>
      <c r="C35" s="3"/>
      <c r="D35" s="61"/>
      <c r="E35" s="62"/>
      <c r="F35" s="70" t="s">
        <v>44</v>
      </c>
      <c r="G35" s="62"/>
      <c r="H35" s="62"/>
      <c r="I35" s="21" t="s">
        <v>166</v>
      </c>
      <c r="J35" s="16" t="s">
        <v>78</v>
      </c>
      <c r="K35" s="39">
        <f>87/100</f>
        <v>0.87</v>
      </c>
      <c r="L35" s="3"/>
      <c r="M35" s="81">
        <f>Referansedata!K36</f>
        <v>0.9</v>
      </c>
      <c r="N35" s="3"/>
      <c r="O35" s="39">
        <f t="shared" si="2"/>
        <v>-0.03448275862068969</v>
      </c>
      <c r="P35" s="39"/>
      <c r="Q35" s="103">
        <v>0</v>
      </c>
      <c r="R35" s="89"/>
      <c r="S35" s="28" t="s">
        <v>173</v>
      </c>
      <c r="T35" s="8"/>
    </row>
    <row r="36" spans="1:20" ht="15">
      <c r="A36" s="3">
        <v>23</v>
      </c>
      <c r="B36" s="3" t="s">
        <v>285</v>
      </c>
      <c r="C36" s="3"/>
      <c r="D36" s="61"/>
      <c r="E36" s="62"/>
      <c r="F36" s="70"/>
      <c r="G36" s="62"/>
      <c r="H36" s="62" t="s">
        <v>44</v>
      </c>
      <c r="I36" s="21" t="s">
        <v>165</v>
      </c>
      <c r="J36" s="16" t="s">
        <v>78</v>
      </c>
      <c r="K36" s="39">
        <v>0.4</v>
      </c>
      <c r="L36" s="3"/>
      <c r="M36" s="81">
        <f>Referansedata!K37</f>
        <v>0.3</v>
      </c>
      <c r="N36" s="3"/>
      <c r="O36" s="39">
        <f t="shared" si="2"/>
        <v>0.25000000000000006</v>
      </c>
      <c r="P36" s="39"/>
      <c r="Q36" s="103">
        <v>2</v>
      </c>
      <c r="R36" s="89"/>
      <c r="S36" s="28" t="s">
        <v>174</v>
      </c>
      <c r="T36" s="8"/>
    </row>
    <row r="37" spans="1:20" ht="15">
      <c r="A37" s="4">
        <v>24</v>
      </c>
      <c r="B37" s="4" t="s">
        <v>286</v>
      </c>
      <c r="C37" s="4"/>
      <c r="D37" s="63"/>
      <c r="E37" s="64"/>
      <c r="F37" s="71"/>
      <c r="G37" s="64"/>
      <c r="H37" s="64" t="s">
        <v>44</v>
      </c>
      <c r="I37" s="22" t="s">
        <v>167</v>
      </c>
      <c r="J37" s="17" t="s">
        <v>83</v>
      </c>
      <c r="K37" s="17">
        <v>5</v>
      </c>
      <c r="L37" s="4"/>
      <c r="M37" s="17">
        <f>Referansedata!K38</f>
        <v>8</v>
      </c>
      <c r="N37" s="4"/>
      <c r="O37" s="53">
        <f t="shared" si="2"/>
        <v>-0.6</v>
      </c>
      <c r="P37" s="53"/>
      <c r="Q37" s="104">
        <v>2</v>
      </c>
      <c r="R37" s="90"/>
      <c r="S37" s="29" t="s">
        <v>187</v>
      </c>
      <c r="T37" s="8"/>
    </row>
    <row r="38" spans="1:20" ht="14.45">
      <c r="A38" s="4">
        <v>25</v>
      </c>
      <c r="B38" s="4" t="s">
        <v>287</v>
      </c>
      <c r="C38" s="4"/>
      <c r="D38" s="63"/>
      <c r="E38" s="64"/>
      <c r="F38" s="71"/>
      <c r="G38" s="64"/>
      <c r="H38" s="64" t="s">
        <v>44</v>
      </c>
      <c r="I38" s="22" t="s">
        <v>168</v>
      </c>
      <c r="J38" s="17" t="s">
        <v>78</v>
      </c>
      <c r="K38" s="77">
        <v>0.1</v>
      </c>
      <c r="L38" s="4"/>
      <c r="M38" s="77">
        <f>Referansedata!K39</f>
        <v>0.12</v>
      </c>
      <c r="N38" s="4"/>
      <c r="O38" s="53">
        <f t="shared" si="2"/>
        <v>-0.1999999999999999</v>
      </c>
      <c r="P38" s="53"/>
      <c r="Q38" s="104">
        <v>2</v>
      </c>
      <c r="R38" s="90"/>
      <c r="S38" s="29" t="s">
        <v>301</v>
      </c>
      <c r="T38" s="8"/>
    </row>
    <row r="39" spans="1:20" ht="15">
      <c r="A39" s="4"/>
      <c r="B39" s="4" t="s">
        <v>288</v>
      </c>
      <c r="C39" s="4"/>
      <c r="D39" s="63"/>
      <c r="E39" s="64"/>
      <c r="F39" s="71"/>
      <c r="G39" s="64"/>
      <c r="H39" s="64"/>
      <c r="I39" s="22"/>
      <c r="J39" s="17"/>
      <c r="K39" s="77"/>
      <c r="L39" s="4"/>
      <c r="M39" s="77"/>
      <c r="N39" s="4"/>
      <c r="O39" s="53"/>
      <c r="P39" s="53"/>
      <c r="Q39" s="104"/>
      <c r="R39" s="90"/>
      <c r="S39" s="29" t="s">
        <v>293</v>
      </c>
      <c r="T39" s="8"/>
    </row>
    <row r="40" spans="1:20" ht="14.45">
      <c r="A40" s="4">
        <v>26</v>
      </c>
      <c r="B40" s="4" t="s">
        <v>289</v>
      </c>
      <c r="C40" s="4"/>
      <c r="D40" s="63"/>
      <c r="E40" s="64"/>
      <c r="F40" s="64"/>
      <c r="G40" s="64" t="s">
        <v>44</v>
      </c>
      <c r="H40" s="64"/>
      <c r="I40" s="22" t="s">
        <v>169</v>
      </c>
      <c r="J40" s="17" t="s">
        <v>79</v>
      </c>
      <c r="K40" s="17">
        <v>11</v>
      </c>
      <c r="L40" s="4"/>
      <c r="M40" s="17">
        <f>Referansedata!K41</f>
        <v>12</v>
      </c>
      <c r="N40" s="4"/>
      <c r="O40" s="53">
        <f t="shared" si="2"/>
        <v>-0.09090909090909091</v>
      </c>
      <c r="P40" s="53"/>
      <c r="Q40" s="104">
        <v>1</v>
      </c>
      <c r="R40" s="90"/>
      <c r="S40" s="29" t="s">
        <v>294</v>
      </c>
      <c r="T40" s="8"/>
    </row>
    <row r="41" spans="1:20" ht="15">
      <c r="A41" s="4"/>
      <c r="B41" s="4" t="s">
        <v>290</v>
      </c>
      <c r="C41" s="4"/>
      <c r="D41" s="63"/>
      <c r="E41" s="64"/>
      <c r="F41" s="64"/>
      <c r="G41" s="64"/>
      <c r="H41" s="64" t="s">
        <v>44</v>
      </c>
      <c r="I41" s="22" t="s">
        <v>295</v>
      </c>
      <c r="J41" s="17" t="s">
        <v>79</v>
      </c>
      <c r="K41" s="17">
        <v>5</v>
      </c>
      <c r="L41" s="4"/>
      <c r="M41" s="17">
        <v>9</v>
      </c>
      <c r="N41" s="4"/>
      <c r="O41" s="53">
        <f>(M41-K41)/M41</f>
        <v>0.4444444444444444</v>
      </c>
      <c r="P41" s="53"/>
      <c r="Q41" s="104">
        <v>2</v>
      </c>
      <c r="R41" s="90"/>
      <c r="S41" s="29" t="s">
        <v>296</v>
      </c>
      <c r="T41" s="8"/>
    </row>
    <row r="42" spans="1:20" ht="15">
      <c r="A42" s="4">
        <v>27</v>
      </c>
      <c r="B42" s="4" t="s">
        <v>21</v>
      </c>
      <c r="C42" s="4"/>
      <c r="D42" s="63"/>
      <c r="E42" s="64"/>
      <c r="F42" s="64"/>
      <c r="G42" s="64"/>
      <c r="H42" s="64" t="s">
        <v>44</v>
      </c>
      <c r="I42" s="22" t="s">
        <v>170</v>
      </c>
      <c r="J42" s="17" t="s">
        <v>80</v>
      </c>
      <c r="K42" s="17">
        <v>180</v>
      </c>
      <c r="L42" s="4"/>
      <c r="M42" s="17">
        <f>Referansedata!K43</f>
        <v>240</v>
      </c>
      <c r="N42" s="4"/>
      <c r="O42" s="53">
        <f t="shared" si="2"/>
        <v>-0.3333333333333333</v>
      </c>
      <c r="P42" s="53"/>
      <c r="Q42" s="104">
        <v>2</v>
      </c>
      <c r="R42" s="90"/>
      <c r="S42" s="29" t="s">
        <v>175</v>
      </c>
      <c r="T42" s="8"/>
    </row>
    <row r="43" spans="1:20" ht="15">
      <c r="A43" s="4">
        <v>28</v>
      </c>
      <c r="B43" s="4" t="s">
        <v>291</v>
      </c>
      <c r="C43" s="4"/>
      <c r="D43" s="63"/>
      <c r="E43" s="64"/>
      <c r="F43" s="64"/>
      <c r="G43" s="64"/>
      <c r="H43" s="64" t="s">
        <v>44</v>
      </c>
      <c r="I43" s="22" t="s">
        <v>171</v>
      </c>
      <c r="J43" s="17" t="s">
        <v>81</v>
      </c>
      <c r="K43" s="17">
        <v>2</v>
      </c>
      <c r="L43" s="4"/>
      <c r="M43" s="17">
        <f>Referansedata!K44</f>
        <v>0</v>
      </c>
      <c r="N43" s="4"/>
      <c r="O43" s="53">
        <f t="shared" si="2"/>
        <v>1</v>
      </c>
      <c r="P43" s="53"/>
      <c r="Q43" s="104">
        <v>2</v>
      </c>
      <c r="R43" s="90"/>
      <c r="S43" s="29" t="s">
        <v>177</v>
      </c>
      <c r="T43" s="8"/>
    </row>
    <row r="44" spans="1:20" ht="14.45">
      <c r="A44" s="34">
        <v>29</v>
      </c>
      <c r="B44" s="34" t="s">
        <v>292</v>
      </c>
      <c r="C44" s="34"/>
      <c r="D44" s="65"/>
      <c r="E44" s="66"/>
      <c r="F44" s="66" t="s">
        <v>44</v>
      </c>
      <c r="G44" s="66"/>
      <c r="H44" s="66"/>
      <c r="I44" s="36" t="s">
        <v>172</v>
      </c>
      <c r="J44" s="35" t="s">
        <v>82</v>
      </c>
      <c r="K44" s="35">
        <v>0</v>
      </c>
      <c r="L44" s="34"/>
      <c r="M44" s="35">
        <f>Referansedata!K45</f>
        <v>0</v>
      </c>
      <c r="N44" s="34"/>
      <c r="O44" s="83" t="str">
        <f>IF(K44=0," ",(K44-M44)/K44)</f>
        <v xml:space="preserve"> </v>
      </c>
      <c r="P44" s="83"/>
      <c r="Q44" s="105">
        <v>0</v>
      </c>
      <c r="R44" s="91"/>
      <c r="S44" s="38"/>
      <c r="T44" s="8"/>
    </row>
    <row r="45" spans="1:20" s="42" customFormat="1" ht="14.45">
      <c r="A45" s="45" t="s">
        <v>32</v>
      </c>
      <c r="B45" s="45"/>
      <c r="C45" s="45"/>
      <c r="D45" s="48"/>
      <c r="E45" s="49"/>
      <c r="F45" s="49"/>
      <c r="G45" s="49"/>
      <c r="H45" s="49"/>
      <c r="I45" s="50" t="s">
        <v>43</v>
      </c>
      <c r="J45" s="48"/>
      <c r="K45" s="48"/>
      <c r="L45" s="45"/>
      <c r="M45" s="48"/>
      <c r="N45" s="45"/>
      <c r="O45" s="48"/>
      <c r="P45" s="48"/>
      <c r="Q45" s="106"/>
      <c r="R45" s="92"/>
      <c r="S45" s="47" t="s">
        <v>45</v>
      </c>
      <c r="T45" s="44"/>
    </row>
    <row r="46" spans="1:20" ht="15">
      <c r="A46" s="2">
        <v>30</v>
      </c>
      <c r="B46" s="2" t="s">
        <v>23</v>
      </c>
      <c r="C46" s="2"/>
      <c r="D46" s="60"/>
      <c r="E46" s="59"/>
      <c r="F46" s="59"/>
      <c r="G46" s="59"/>
      <c r="H46" s="59" t="s">
        <v>44</v>
      </c>
      <c r="I46" s="20" t="s">
        <v>164</v>
      </c>
      <c r="J46" s="15" t="s">
        <v>77</v>
      </c>
      <c r="K46" s="15">
        <v>300000</v>
      </c>
      <c r="L46" s="2"/>
      <c r="M46" s="15">
        <f>Referansedata!K47</f>
        <v>20000</v>
      </c>
      <c r="N46" s="2"/>
      <c r="O46" s="52">
        <f>(K46-M46)/K46</f>
        <v>0.9333333333333333</v>
      </c>
      <c r="P46" s="52"/>
      <c r="Q46" s="102">
        <v>2</v>
      </c>
      <c r="R46" s="88"/>
      <c r="S46" s="27" t="s">
        <v>176</v>
      </c>
      <c r="T46" s="8"/>
    </row>
    <row r="47" spans="4:19" ht="14.45">
      <c r="D47" s="5"/>
      <c r="E47" s="5"/>
      <c r="F47" s="5"/>
      <c r="G47" s="5"/>
      <c r="H47" s="5"/>
      <c r="J47" s="5"/>
      <c r="K47" s="5"/>
      <c r="O47" s="5"/>
      <c r="P47" s="5"/>
      <c r="Q47" s="5"/>
      <c r="S47" s="18"/>
    </row>
    <row r="48" spans="4:19" ht="18.75">
      <c r="D48" s="108" t="s">
        <v>64</v>
      </c>
      <c r="E48" s="110">
        <v>-1</v>
      </c>
      <c r="F48" s="112" t="s">
        <v>65</v>
      </c>
      <c r="G48" s="114">
        <v>1</v>
      </c>
      <c r="H48" s="116" t="s">
        <v>66</v>
      </c>
      <c r="J48" s="5"/>
      <c r="K48" s="5"/>
      <c r="O48" s="5"/>
      <c r="P48" s="5"/>
      <c r="Q48" s="5"/>
      <c r="S48" s="18"/>
    </row>
    <row r="49" spans="4:19" ht="15">
      <c r="D49" s="109" t="s">
        <v>146</v>
      </c>
      <c r="E49" s="111" t="s">
        <v>145</v>
      </c>
      <c r="F49" s="113" t="s">
        <v>144</v>
      </c>
      <c r="G49" s="115" t="s">
        <v>148</v>
      </c>
      <c r="H49" s="117" t="s">
        <v>147</v>
      </c>
      <c r="J49" s="5"/>
      <c r="K49" s="5"/>
      <c r="O49" s="5"/>
      <c r="P49" s="5"/>
      <c r="Q49" s="5"/>
      <c r="S49" s="18"/>
    </row>
    <row r="50" spans="4:8" ht="14.45">
      <c r="D50" s="5"/>
      <c r="E50" s="5"/>
      <c r="F50" s="5"/>
      <c r="G50" s="5"/>
      <c r="H50" s="5"/>
    </row>
    <row r="51" spans="4:19" ht="14.45">
      <c r="D51" s="5"/>
      <c r="E51" s="5"/>
      <c r="F51" s="5"/>
      <c r="G51" s="5"/>
      <c r="H51" s="5"/>
      <c r="I51" s="32" t="s">
        <v>192</v>
      </c>
      <c r="S51" s="33" t="s">
        <v>194</v>
      </c>
    </row>
    <row r="52" spans="4:19" ht="15">
      <c r="D52" s="5"/>
      <c r="E52" s="5"/>
      <c r="F52" s="5"/>
      <c r="G52" s="5"/>
      <c r="H52" s="5"/>
      <c r="I52" s="32" t="s">
        <v>193</v>
      </c>
      <c r="S52" s="33" t="s">
        <v>195</v>
      </c>
    </row>
    <row r="53" spans="4:11" ht="14.45">
      <c r="D53" s="5"/>
      <c r="E53" s="5"/>
      <c r="F53" s="5"/>
      <c r="G53" s="5"/>
      <c r="H53" s="5"/>
      <c r="J53" s="5"/>
      <c r="K53" s="5"/>
    </row>
    <row r="54" spans="4:11" ht="14.45">
      <c r="D54" s="5"/>
      <c r="E54" s="5"/>
      <c r="F54" s="5"/>
      <c r="G54" s="5"/>
      <c r="H54" s="5"/>
      <c r="J54" s="5"/>
      <c r="K54" s="5"/>
    </row>
    <row r="55" spans="4:11" ht="14.45">
      <c r="D55" s="5"/>
      <c r="E55" s="5"/>
      <c r="F55" s="5"/>
      <c r="G55" s="5"/>
      <c r="H55" s="5"/>
      <c r="J55" s="5"/>
      <c r="K55" s="5"/>
    </row>
    <row r="56" spans="4:19" ht="15">
      <c r="D56" s="5"/>
      <c r="E56" s="5"/>
      <c r="F56" s="5"/>
      <c r="G56" s="5"/>
      <c r="H56" s="5"/>
      <c r="I56" s="86" t="s">
        <v>278</v>
      </c>
      <c r="J56" s="85"/>
      <c r="K56" s="85"/>
      <c r="L56" s="6"/>
      <c r="M56" s="85"/>
      <c r="N56" s="6"/>
      <c r="O56" s="6"/>
      <c r="P56" s="6"/>
      <c r="Q56" s="6"/>
      <c r="R56" s="6"/>
      <c r="S56" s="6"/>
    </row>
    <row r="57" spans="4:19" ht="15">
      <c r="D57" s="5"/>
      <c r="E57" s="5"/>
      <c r="F57" s="5"/>
      <c r="G57" s="5"/>
      <c r="H57" s="5"/>
      <c r="I57" s="84" t="s">
        <v>279</v>
      </c>
      <c r="J57" s="85"/>
      <c r="K57" s="85"/>
      <c r="L57" s="6"/>
      <c r="M57" s="85"/>
      <c r="N57" s="6"/>
      <c r="O57" s="85"/>
      <c r="P57" s="85"/>
      <c r="Q57" s="85"/>
      <c r="R57" s="6"/>
      <c r="S57" s="6"/>
    </row>
    <row r="58" spans="9:19" ht="15">
      <c r="I58" s="84" t="s">
        <v>190</v>
      </c>
      <c r="J58" s="85"/>
      <c r="K58" s="6"/>
      <c r="L58" s="6"/>
      <c r="M58" s="85"/>
      <c r="N58" s="6"/>
      <c r="O58" s="85"/>
      <c r="P58" s="85"/>
      <c r="Q58" s="85"/>
      <c r="R58" s="6"/>
      <c r="S58" s="6"/>
    </row>
    <row r="59" spans="9:19" ht="15">
      <c r="I59" s="96" t="s">
        <v>191</v>
      </c>
      <c r="J59" s="97"/>
      <c r="K59" s="99"/>
      <c r="L59" s="98"/>
      <c r="M59" s="97"/>
      <c r="N59" s="98"/>
      <c r="O59" s="97"/>
      <c r="P59" s="97"/>
      <c r="Q59" s="97"/>
      <c r="R59" s="98"/>
      <c r="S59" s="98"/>
    </row>
    <row r="62" ht="15">
      <c r="O62" t="s">
        <v>271</v>
      </c>
    </row>
    <row r="63" ht="15">
      <c r="O63" t="s">
        <v>273</v>
      </c>
    </row>
    <row r="64" ht="15">
      <c r="O64" t="s">
        <v>272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 topLeftCell="I1">
      <selection activeCell="Z35" sqref="Z35"/>
    </sheetView>
  </sheetViews>
  <sheetFormatPr defaultColWidth="8.8515625" defaultRowHeight="15"/>
  <cols>
    <col min="2" max="2" width="4.8515625" style="0" customWidth="1"/>
    <col min="3" max="3" width="48.7109375" style="0" customWidth="1"/>
    <col min="8" max="8" width="17.00390625" style="0" customWidth="1"/>
    <col min="9" max="9" width="18.8515625" style="0" customWidth="1"/>
  </cols>
  <sheetData>
    <row r="1" ht="18">
      <c r="A1" s="1" t="s">
        <v>67</v>
      </c>
    </row>
    <row r="2" spans="8:10" ht="15.75">
      <c r="H2" t="s">
        <v>33</v>
      </c>
      <c r="I2" s="11" t="s">
        <v>34</v>
      </c>
      <c r="J2" t="str">
        <f>'Måledata prosjekt Y'!C5</f>
        <v>Best value procurement (Metode X)</v>
      </c>
    </row>
    <row r="3" spans="1:10" ht="15.6">
      <c r="A3" s="100" t="s">
        <v>57</v>
      </c>
      <c r="I3" s="11" t="s">
        <v>35</v>
      </c>
      <c r="J3" t="str">
        <f>'Måledata prosjekt Y'!C6</f>
        <v>Prosjekt Y</v>
      </c>
    </row>
    <row r="4" spans="1:9" ht="15.6">
      <c r="A4" s="100"/>
      <c r="I4" s="11"/>
    </row>
    <row r="5" spans="1:9" ht="15.75">
      <c r="A5" s="100"/>
      <c r="I5" s="11"/>
    </row>
    <row r="6" spans="1:9" ht="15.75">
      <c r="A6" s="100"/>
      <c r="I6" s="11"/>
    </row>
    <row r="8" spans="2:6" ht="15">
      <c r="B8" s="33" t="s">
        <v>60</v>
      </c>
      <c r="D8" t="s">
        <v>74</v>
      </c>
      <c r="E8" t="s">
        <v>188</v>
      </c>
      <c r="F8" t="s">
        <v>189</v>
      </c>
    </row>
    <row r="9" spans="2:6" ht="15">
      <c r="B9" s="2">
        <v>1</v>
      </c>
      <c r="C9" s="2" t="s">
        <v>0</v>
      </c>
      <c r="D9" s="14" t="s">
        <v>76</v>
      </c>
      <c r="E9" s="107">
        <f>'Måledata prosjekt Y'!Q12</f>
        <v>-2</v>
      </c>
      <c r="F9">
        <v>0</v>
      </c>
    </row>
    <row r="10" spans="2:6" ht="15">
      <c r="B10" s="2">
        <v>2</v>
      </c>
      <c r="C10" s="6" t="s">
        <v>1</v>
      </c>
      <c r="D10" s="15" t="s">
        <v>76</v>
      </c>
      <c r="E10" s="107">
        <f>'Måledata prosjekt Y'!Q13</f>
        <v>2</v>
      </c>
      <c r="F10">
        <v>0</v>
      </c>
    </row>
    <row r="11" spans="2:6" ht="15">
      <c r="B11" s="3">
        <v>3</v>
      </c>
      <c r="C11" s="3" t="s">
        <v>2</v>
      </c>
      <c r="D11" s="16" t="s">
        <v>78</v>
      </c>
      <c r="E11" s="107" t="e">
        <f>#REF!</f>
        <v>#REF!</v>
      </c>
      <c r="F11">
        <v>0</v>
      </c>
    </row>
    <row r="12" spans="2:6" ht="15">
      <c r="B12" s="3">
        <v>4</v>
      </c>
      <c r="C12" s="3" t="s">
        <v>3</v>
      </c>
      <c r="D12" s="16" t="s">
        <v>81</v>
      </c>
      <c r="E12" s="107">
        <f>'Måledata prosjekt Y'!Q14</f>
        <v>0</v>
      </c>
      <c r="F12">
        <v>0</v>
      </c>
    </row>
    <row r="13" spans="2:6" ht="15">
      <c r="B13" s="4">
        <v>5</v>
      </c>
      <c r="C13" s="4" t="s">
        <v>4</v>
      </c>
      <c r="D13" s="17"/>
      <c r="E13" s="107">
        <f>'Måledata prosjekt Y'!Q15</f>
        <v>2</v>
      </c>
      <c r="F13">
        <v>0</v>
      </c>
    </row>
    <row r="14" spans="2:6" ht="15">
      <c r="B14" s="4">
        <v>6</v>
      </c>
      <c r="C14" s="4" t="s">
        <v>7</v>
      </c>
      <c r="D14" s="17"/>
      <c r="E14" s="107">
        <f>'Måledata prosjekt Y'!Q16</f>
        <v>0</v>
      </c>
      <c r="F14">
        <v>0</v>
      </c>
    </row>
    <row r="15" spans="2:6" ht="15">
      <c r="B15" s="4">
        <v>7</v>
      </c>
      <c r="C15" s="4" t="s">
        <v>5</v>
      </c>
      <c r="D15" s="17" t="s">
        <v>82</v>
      </c>
      <c r="E15" s="107">
        <f>'Måledata prosjekt Y'!Q17</f>
        <v>2</v>
      </c>
      <c r="F15">
        <v>0</v>
      </c>
    </row>
    <row r="16" spans="2:6" ht="15">
      <c r="B16" s="4">
        <v>8</v>
      </c>
      <c r="C16" s="4" t="s">
        <v>6</v>
      </c>
      <c r="D16" s="17" t="s">
        <v>82</v>
      </c>
      <c r="E16" s="107">
        <f>'Måledata prosjekt Y'!Q18</f>
        <v>0</v>
      </c>
      <c r="F16">
        <v>0</v>
      </c>
    </row>
    <row r="17" spans="2:6" ht="15">
      <c r="B17" s="56" t="s">
        <v>128</v>
      </c>
      <c r="C17" s="4" t="s">
        <v>24</v>
      </c>
      <c r="D17" s="17" t="s">
        <v>84</v>
      </c>
      <c r="E17" s="107">
        <f>'Måledata prosjekt Y'!Q19</f>
        <v>2</v>
      </c>
      <c r="F17">
        <v>0</v>
      </c>
    </row>
    <row r="18" spans="2:6" ht="15">
      <c r="B18" s="56" t="s">
        <v>129</v>
      </c>
      <c r="C18" s="4" t="s">
        <v>130</v>
      </c>
      <c r="D18" s="17" t="s">
        <v>78</v>
      </c>
      <c r="E18" s="107">
        <f>'Måledata prosjekt Y'!Q20</f>
        <v>-2</v>
      </c>
      <c r="F18">
        <v>0</v>
      </c>
    </row>
    <row r="19" spans="2:6" ht="15">
      <c r="B19" s="4">
        <v>10</v>
      </c>
      <c r="C19" s="4" t="s">
        <v>8</v>
      </c>
      <c r="D19" s="17" t="s">
        <v>78</v>
      </c>
      <c r="E19" s="107">
        <f>'Måledata prosjekt Y'!Q21</f>
        <v>-2</v>
      </c>
      <c r="F19">
        <v>0</v>
      </c>
    </row>
    <row r="20" spans="2:6" ht="15">
      <c r="B20" s="4">
        <v>11</v>
      </c>
      <c r="C20" s="4" t="s">
        <v>9</v>
      </c>
      <c r="D20" s="17" t="s">
        <v>78</v>
      </c>
      <c r="E20" s="107">
        <f>'Måledata prosjekt Y'!Q22</f>
        <v>-2</v>
      </c>
      <c r="F20">
        <v>0</v>
      </c>
    </row>
    <row r="21" spans="2:6" ht="15">
      <c r="B21" s="34">
        <v>12</v>
      </c>
      <c r="C21" s="34" t="s">
        <v>28</v>
      </c>
      <c r="D21" s="35" t="s">
        <v>79</v>
      </c>
      <c r="E21" s="107">
        <f>'Måledata prosjekt Y'!Q23</f>
        <v>0</v>
      </c>
      <c r="F21">
        <v>0</v>
      </c>
    </row>
    <row r="22" spans="2:6" ht="15">
      <c r="B22" s="2">
        <v>13</v>
      </c>
      <c r="C22" s="2" t="s">
        <v>10</v>
      </c>
      <c r="D22" s="15" t="s">
        <v>78</v>
      </c>
      <c r="E22" s="107">
        <f>'Måledata prosjekt Y'!Q25</f>
        <v>1</v>
      </c>
      <c r="F22">
        <v>0</v>
      </c>
    </row>
    <row r="23" spans="2:6" ht="15">
      <c r="B23" s="2">
        <v>14</v>
      </c>
      <c r="C23" s="2" t="s">
        <v>25</v>
      </c>
      <c r="D23" s="15" t="s">
        <v>85</v>
      </c>
      <c r="E23" s="107">
        <f>'Måledata prosjekt Y'!Q26</f>
        <v>-1</v>
      </c>
      <c r="F23">
        <v>0</v>
      </c>
    </row>
    <row r="24" spans="2:6" ht="15">
      <c r="B24" s="3">
        <v>15</v>
      </c>
      <c r="C24" s="3" t="s">
        <v>11</v>
      </c>
      <c r="D24" s="16" t="s">
        <v>81</v>
      </c>
      <c r="E24" s="107">
        <f>'Måledata prosjekt Y'!Q27</f>
        <v>2</v>
      </c>
      <c r="F24">
        <v>0</v>
      </c>
    </row>
    <row r="25" spans="2:6" ht="15">
      <c r="B25" s="3">
        <v>16</v>
      </c>
      <c r="C25" s="3" t="s">
        <v>26</v>
      </c>
      <c r="D25" s="16" t="s">
        <v>85</v>
      </c>
      <c r="E25" s="107">
        <f>'Måledata prosjekt Y'!Q28</f>
        <v>0</v>
      </c>
      <c r="F25">
        <v>0</v>
      </c>
    </row>
    <row r="26" spans="2:6" ht="15">
      <c r="B26" s="4">
        <v>17</v>
      </c>
      <c r="C26" s="4" t="s">
        <v>12</v>
      </c>
      <c r="D26" s="17" t="s">
        <v>78</v>
      </c>
      <c r="E26" s="107">
        <f>'Måledata prosjekt Y'!Q29</f>
        <v>2</v>
      </c>
      <c r="F26">
        <v>0</v>
      </c>
    </row>
    <row r="27" spans="2:6" ht="15">
      <c r="B27" s="4">
        <v>18</v>
      </c>
      <c r="C27" s="4" t="s">
        <v>13</v>
      </c>
      <c r="D27" s="17" t="s">
        <v>81</v>
      </c>
      <c r="E27" s="107">
        <f>'Måledata prosjekt Y'!Q30</f>
        <v>2</v>
      </c>
      <c r="F27">
        <v>0</v>
      </c>
    </row>
    <row r="28" spans="2:6" ht="15">
      <c r="B28" s="34">
        <v>19</v>
      </c>
      <c r="C28" s="34" t="s">
        <v>14</v>
      </c>
      <c r="D28" s="35" t="s">
        <v>81</v>
      </c>
      <c r="E28" s="107">
        <f>'Måledata prosjekt Y'!Q31</f>
        <v>0</v>
      </c>
      <c r="F28">
        <v>0</v>
      </c>
    </row>
    <row r="29" spans="2:6" ht="15">
      <c r="B29" s="34">
        <v>20</v>
      </c>
      <c r="C29" s="34" t="s">
        <v>15</v>
      </c>
      <c r="D29" s="35" t="s">
        <v>81</v>
      </c>
      <c r="E29" s="107">
        <f>'Måledata prosjekt Y'!Q32</f>
        <v>-2</v>
      </c>
      <c r="F29">
        <v>0</v>
      </c>
    </row>
    <row r="31" ht="15">
      <c r="B31" s="33" t="s">
        <v>61</v>
      </c>
    </row>
    <row r="32" spans="2:6" ht="15">
      <c r="B32" s="57" t="s">
        <v>72</v>
      </c>
      <c r="C32" s="6" t="s">
        <v>1</v>
      </c>
      <c r="D32" s="15" t="s">
        <v>76</v>
      </c>
      <c r="E32" s="107" t="e">
        <f>#REF!</f>
        <v>#REF!</v>
      </c>
      <c r="F32">
        <v>0</v>
      </c>
    </row>
    <row r="33" spans="2:6" ht="15">
      <c r="B33" s="57" t="s">
        <v>73</v>
      </c>
      <c r="C33" s="2" t="s">
        <v>16</v>
      </c>
      <c r="D33" s="15" t="s">
        <v>76</v>
      </c>
      <c r="E33" s="107">
        <f>'Måledata prosjekt Y'!Q34</f>
        <v>-2</v>
      </c>
      <c r="F33">
        <v>0</v>
      </c>
    </row>
    <row r="34" spans="2:6" ht="15">
      <c r="B34" s="3">
        <v>22</v>
      </c>
      <c r="C34" s="3" t="s">
        <v>17</v>
      </c>
      <c r="D34" s="16" t="s">
        <v>78</v>
      </c>
      <c r="E34" s="107">
        <f>'Måledata prosjekt Y'!Q35</f>
        <v>0</v>
      </c>
      <c r="F34">
        <v>0</v>
      </c>
    </row>
    <row r="35" spans="2:6" ht="15">
      <c r="B35" s="3">
        <v>23</v>
      </c>
      <c r="C35" s="3" t="s">
        <v>18</v>
      </c>
      <c r="D35" s="16" t="s">
        <v>78</v>
      </c>
      <c r="E35" s="107">
        <f>'Måledata prosjekt Y'!Q36</f>
        <v>2</v>
      </c>
      <c r="F35">
        <v>0</v>
      </c>
    </row>
    <row r="36" spans="2:6" ht="15">
      <c r="B36" s="4">
        <v>24</v>
      </c>
      <c r="C36" s="4" t="s">
        <v>19</v>
      </c>
      <c r="D36" s="17" t="s">
        <v>83</v>
      </c>
      <c r="E36" s="107">
        <f>'Måledata prosjekt Y'!Q37</f>
        <v>2</v>
      </c>
      <c r="F36">
        <v>0</v>
      </c>
    </row>
    <row r="37" spans="2:6" ht="15">
      <c r="B37" s="4">
        <v>25</v>
      </c>
      <c r="C37" s="4" t="s">
        <v>186</v>
      </c>
      <c r="D37" s="17" t="s">
        <v>78</v>
      </c>
      <c r="E37" s="107">
        <f>'Måledata prosjekt Y'!Q38</f>
        <v>2</v>
      </c>
      <c r="F37">
        <v>0</v>
      </c>
    </row>
    <row r="38" spans="2:6" ht="15">
      <c r="B38" s="4">
        <v>26</v>
      </c>
      <c r="C38" s="4" t="s">
        <v>20</v>
      </c>
      <c r="D38" s="17" t="s">
        <v>79</v>
      </c>
      <c r="E38" s="107">
        <f>'Måledata prosjekt Y'!Q40</f>
        <v>1</v>
      </c>
      <c r="F38">
        <v>0</v>
      </c>
    </row>
    <row r="39" spans="2:6" ht="15">
      <c r="B39" s="4">
        <v>27</v>
      </c>
      <c r="C39" s="4" t="s">
        <v>21</v>
      </c>
      <c r="D39" s="17" t="s">
        <v>80</v>
      </c>
      <c r="E39" s="107">
        <f>'Måledata prosjekt Y'!Q42</f>
        <v>2</v>
      </c>
      <c r="F39">
        <v>0</v>
      </c>
    </row>
    <row r="40" spans="2:6" ht="15">
      <c r="B40" s="4">
        <v>28</v>
      </c>
      <c r="C40" s="4" t="s">
        <v>22</v>
      </c>
      <c r="D40" s="17" t="s">
        <v>81</v>
      </c>
      <c r="E40" s="107">
        <f>'Måledata prosjekt Y'!Q43</f>
        <v>2</v>
      </c>
      <c r="F40">
        <v>0</v>
      </c>
    </row>
    <row r="41" spans="2:6" ht="15">
      <c r="B41" s="34">
        <v>29</v>
      </c>
      <c r="C41" s="34" t="s">
        <v>27</v>
      </c>
      <c r="D41" s="35" t="s">
        <v>82</v>
      </c>
      <c r="E41" s="107">
        <f>'Måledata prosjekt Y'!Q44</f>
        <v>0</v>
      </c>
      <c r="F41">
        <v>0</v>
      </c>
    </row>
    <row r="42" spans="2:6" ht="15">
      <c r="B42" s="2">
        <v>30</v>
      </c>
      <c r="C42" s="2" t="s">
        <v>23</v>
      </c>
      <c r="D42" s="15" t="s">
        <v>77</v>
      </c>
      <c r="E42" s="107">
        <f>'Måledata prosjekt Y'!Q46</f>
        <v>2</v>
      </c>
      <c r="F42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1">
      <selection activeCell="A3" sqref="A3"/>
    </sheetView>
  </sheetViews>
  <sheetFormatPr defaultColWidth="9.140625" defaultRowHeight="15"/>
  <sheetData>
    <row r="1" ht="15">
      <c r="A1" s="33" t="s">
        <v>274</v>
      </c>
    </row>
    <row r="32" spans="1:7" ht="15">
      <c r="A32" s="34" t="s">
        <v>275</v>
      </c>
      <c r="B32" s="34"/>
      <c r="C32" s="34"/>
      <c r="D32" s="34"/>
      <c r="E32" s="34"/>
      <c r="F32" s="34"/>
      <c r="G32" s="34"/>
    </row>
    <row r="33" ht="15">
      <c r="A33" t="s">
        <v>277</v>
      </c>
    </row>
    <row r="34" ht="15">
      <c r="A34" s="120" t="s">
        <v>276</v>
      </c>
    </row>
  </sheetData>
  <hyperlinks>
    <hyperlink ref="A34" r:id="rId1" display="https://support.microsoft.com/en-us/kb/29105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IVT, 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Jonny Klakegg</dc:creator>
  <cp:keywords/>
  <dc:description/>
  <cp:lastModifiedBy>Ole Jonny Klakegg</cp:lastModifiedBy>
  <dcterms:created xsi:type="dcterms:W3CDTF">2016-07-13T09:53:18Z</dcterms:created>
  <dcterms:modified xsi:type="dcterms:W3CDTF">2016-12-11T20:29:38Z</dcterms:modified>
  <cp:category/>
  <cp:version/>
  <cp:contentType/>
  <cp:contentStatus/>
</cp:coreProperties>
</file>